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ihs.arib.pria.ee/dav/auth-M9CtL8h3J7bccFaW/applications/1/lists/1/items/6205438/files/1/"/>
    </mc:Choice>
  </mc:AlternateContent>
  <xr:revisionPtr revIDLastSave="0" documentId="13_ncr:1_{C7FEE82C-0C33-4832-B225-7B6C3D21D9BA}" xr6:coauthVersionLast="47" xr6:coauthVersionMax="47" xr10:uidLastSave="{00000000-0000-0000-0000-000000000000}"/>
  <bookViews>
    <workbookView xWindow="28680" yWindow="-120" windowWidth="29040" windowHeight="15720" tabRatio="664" activeTab="5" xr2:uid="{00000000-000D-0000-FFFF-FFFF00000000}"/>
  </bookViews>
  <sheets>
    <sheet name="Algandmed" sheetId="10" r:id="rId1"/>
    <sheet name="Töötajad" sheetId="5" r:id="rId2"/>
    <sheet name="Kasumiaruanne" sheetId="4" r:id="rId3"/>
    <sheet name="Bilanss" sheetId="6" r:id="rId4"/>
    <sheet name="Majandusnäitajate koondtabel" sheetId="7" r:id="rId5"/>
    <sheet name="Lisandväärtus töötaja kohta" sheetId="13" r:id="rId6"/>
    <sheet name="Finantsvõimekus" sheetId="8" state="hidden" r:id="rId7"/>
    <sheet name="Ajatelg" sheetId="11" r:id="rId8"/>
  </sheets>
  <externalReferences>
    <externalReference r:id="rId9"/>
  </externalReferences>
  <definedNames>
    <definedName name="kohu1">Bilanss!$C$45:$C$45</definedName>
    <definedName name="kohu2" localSheetId="0">[1]Bilanss!$C$50:$C$53</definedName>
    <definedName name="kohu2">Bilanss!#REF!</definedName>
    <definedName name="_xlnm.Print_Area" localSheetId="0">Algandmed!$A$8:$F$24</definedName>
    <definedName name="_xlnm.Print_Area" localSheetId="3">Bilanss!$A$2:$C$62</definedName>
    <definedName name="_xlnm.Print_Area" localSheetId="6">Finantsvõimekus!$B$3:$L$15</definedName>
    <definedName name="_xlnm.Print_Area" localSheetId="2">Kasumiaruanne!$A$1:$H$47</definedName>
    <definedName name="_xlnm.Print_Area" localSheetId="4">'Majandusnäitajate koondtabel'!$A$1:$J$26</definedName>
    <definedName name="raha1">Bilanss!$C$6:$C$16</definedName>
    <definedName name="raha2">Bilanss!$C$8:$C$16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7" l="1"/>
  <c r="L23" i="7"/>
  <c r="B4" i="4"/>
  <c r="C31" i="4"/>
  <c r="D31" i="4"/>
  <c r="E31" i="4"/>
  <c r="F31" i="4"/>
  <c r="G31" i="4"/>
  <c r="H31" i="4"/>
  <c r="B31" i="4"/>
  <c r="B23" i="5"/>
  <c r="C23" i="5"/>
  <c r="C26" i="6" l="1"/>
  <c r="C4" i="4"/>
  <c r="D4" i="4"/>
  <c r="D12" i="4" s="1"/>
  <c r="E4" i="4"/>
  <c r="E12" i="4" s="1"/>
  <c r="F4" i="4"/>
  <c r="F12" i="4" s="1"/>
  <c r="G4" i="4"/>
  <c r="G12" i="4" s="1"/>
  <c r="H4" i="4"/>
  <c r="H12" i="4" s="1"/>
  <c r="B45" i="4"/>
  <c r="C45" i="4"/>
  <c r="D20" i="4"/>
  <c r="E20" i="4"/>
  <c r="F20" i="4"/>
  <c r="G20" i="4"/>
  <c r="H20" i="4"/>
  <c r="D25" i="4"/>
  <c r="E25" i="4"/>
  <c r="F25" i="4"/>
  <c r="G25" i="4"/>
  <c r="H25" i="4"/>
  <c r="B20" i="4"/>
  <c r="C20" i="4"/>
  <c r="D34" i="4" l="1"/>
  <c r="H34" i="4"/>
  <c r="G34" i="4"/>
  <c r="F34" i="4"/>
  <c r="E34" i="4"/>
  <c r="E24" i="10" l="1"/>
  <c r="D24" i="10" l="1"/>
  <c r="F24" i="10"/>
  <c r="C24" i="10"/>
  <c r="D23" i="5" l="1"/>
  <c r="D45" i="4" s="1"/>
  <c r="I6" i="7" l="1"/>
  <c r="J6" i="7"/>
  <c r="I7" i="7" l="1"/>
  <c r="I11" i="7" l="1"/>
  <c r="J7" i="7"/>
  <c r="D6" i="7" l="1"/>
  <c r="E6" i="7"/>
  <c r="E3" i="7"/>
  <c r="I3" i="7" l="1"/>
  <c r="C12" i="4"/>
  <c r="B12" i="4"/>
  <c r="E23" i="5"/>
  <c r="E45" i="4" s="1"/>
  <c r="F23" i="5"/>
  <c r="F45" i="4" s="1"/>
  <c r="G23" i="5"/>
  <c r="G45" i="4" s="1"/>
  <c r="H23" i="5"/>
  <c r="H45" i="4" s="1"/>
  <c r="E11" i="7"/>
  <c r="D11" i="7" l="1"/>
  <c r="J12" i="7"/>
  <c r="J14" i="7" s="1"/>
  <c r="I12" i="7"/>
  <c r="G46" i="4"/>
  <c r="G42" i="4"/>
  <c r="I22" i="7" s="1"/>
  <c r="I8" i="7"/>
  <c r="I13" i="7" l="1"/>
  <c r="I14" i="7"/>
  <c r="I16" i="7"/>
  <c r="I9" i="7"/>
  <c r="C25" i="4"/>
  <c r="C34" i="4" s="1"/>
  <c r="C46" i="4" s="1"/>
  <c r="B25" i="4"/>
  <c r="C47" i="6"/>
  <c r="B47" i="6"/>
  <c r="C32" i="6"/>
  <c r="B32" i="6"/>
  <c r="B26" i="6"/>
  <c r="C13" i="6"/>
  <c r="B13" i="6"/>
  <c r="C7" i="6"/>
  <c r="B7" i="6"/>
  <c r="D7" i="7" l="1"/>
  <c r="B35" i="6"/>
  <c r="C35" i="6"/>
  <c r="B19" i="6"/>
  <c r="C19" i="6"/>
  <c r="E7" i="7"/>
  <c r="B43" i="6"/>
  <c r="C43" i="6"/>
  <c r="E25" i="7" s="1"/>
  <c r="D23" i="7" l="1"/>
  <c r="E23" i="7"/>
  <c r="M23" i="7"/>
  <c r="B34" i="4"/>
  <c r="B46" i="4" s="1"/>
  <c r="C50" i="6"/>
  <c r="I5" i="8"/>
  <c r="B50" i="6"/>
  <c r="H5" i="8"/>
  <c r="J5" i="8" s="1"/>
  <c r="K5" i="8" s="1"/>
  <c r="D25" i="7"/>
  <c r="M25" i="7" s="1"/>
  <c r="D12" i="7"/>
  <c r="D14" i="7" s="1"/>
  <c r="D3" i="7"/>
  <c r="E4" i="7" s="1"/>
  <c r="H7" i="8" l="1"/>
  <c r="I7" i="8"/>
  <c r="D8" i="7"/>
  <c r="D26" i="7" s="1"/>
  <c r="B42" i="4"/>
  <c r="B59" i="6" s="1"/>
  <c r="B60" i="6" s="1"/>
  <c r="B62" i="6" s="1"/>
  <c r="B37" i="6"/>
  <c r="D24" i="7" s="1"/>
  <c r="L24" i="7" s="1"/>
  <c r="D13" i="7"/>
  <c r="J7" i="8" l="1"/>
  <c r="K7" i="8" s="1"/>
  <c r="D16" i="7"/>
  <c r="H8" i="8"/>
  <c r="D22" i="7"/>
  <c r="D19" i="7"/>
  <c r="H4" i="8" l="1"/>
  <c r="H6" i="8"/>
  <c r="D9" i="7"/>
  <c r="H6" i="7" l="1"/>
  <c r="F6" i="7" l="1"/>
  <c r="H12" i="7"/>
  <c r="H14" i="7" s="1"/>
  <c r="H11" i="7"/>
  <c r="E12" i="7"/>
  <c r="E14" i="7" s="1"/>
  <c r="H3" i="7"/>
  <c r="C37" i="6"/>
  <c r="E24" i="7" s="1"/>
  <c r="M24" i="7" s="1"/>
  <c r="G6" i="7"/>
  <c r="F12" i="7"/>
  <c r="F14" i="7" s="1"/>
  <c r="G12" i="7"/>
  <c r="G14" i="7" s="1"/>
  <c r="I4" i="7" l="1"/>
  <c r="G3" i="7"/>
  <c r="C42" i="4"/>
  <c r="E8" i="7"/>
  <c r="H13" i="7"/>
  <c r="F11" i="7"/>
  <c r="F13" i="7" s="1"/>
  <c r="E19" i="7"/>
  <c r="E13" i="7"/>
  <c r="E26" i="7" l="1"/>
  <c r="L26" i="7" s="1"/>
  <c r="M26" i="7" s="1"/>
  <c r="C59" i="6"/>
  <c r="C60" i="6" s="1"/>
  <c r="C62" i="6" s="1"/>
  <c r="E22" i="7"/>
  <c r="H4" i="7"/>
  <c r="E16" i="7"/>
  <c r="I8" i="8"/>
  <c r="J8" i="8" s="1"/>
  <c r="K8" i="8" s="1"/>
  <c r="I6" i="8"/>
  <c r="J3" i="7"/>
  <c r="J4" i="7" s="1"/>
  <c r="J11" i="7"/>
  <c r="G11" i="7"/>
  <c r="G13" i="7" s="1"/>
  <c r="I4" i="8"/>
  <c r="J4" i="8" s="1"/>
  <c r="K4" i="8" s="1"/>
  <c r="G7" i="7"/>
  <c r="E9" i="7"/>
  <c r="E17" i="7" l="1"/>
  <c r="J6" i="8"/>
  <c r="K6" i="8" s="1"/>
  <c r="K10" i="8" s="1"/>
  <c r="K13" i="8" s="1"/>
  <c r="J13" i="7"/>
  <c r="F46" i="4"/>
  <c r="F42" i="4"/>
  <c r="H22" i="7" s="1"/>
  <c r="H7" i="7"/>
  <c r="F3" i="7"/>
  <c r="F7" i="7"/>
  <c r="D46" i="4"/>
  <c r="F4" i="7" l="1"/>
  <c r="G4" i="7"/>
  <c r="H42" i="4"/>
  <c r="H46" i="4"/>
  <c r="J8" i="7"/>
  <c r="J16" i="7" s="1"/>
  <c r="J17" i="7" s="1"/>
  <c r="E46" i="4"/>
  <c r="E42" i="4"/>
  <c r="G22" i="7" s="1"/>
  <c r="H8" i="7"/>
  <c r="H16" i="7" s="1"/>
  <c r="G8" i="7"/>
  <c r="G16" i="7" s="1"/>
  <c r="H17" i="7" l="1"/>
  <c r="I17" i="7"/>
  <c r="J9" i="7"/>
  <c r="J22" i="7"/>
  <c r="F8" i="7"/>
  <c r="F16" i="7" s="1"/>
  <c r="F17" i="7" s="1"/>
  <c r="D42" i="4"/>
  <c r="F22" i="7" s="1"/>
  <c r="L22" i="7" s="1"/>
  <c r="M22" i="7" s="1"/>
  <c r="O22" i="7" s="1"/>
  <c r="G9" i="7"/>
  <c r="H9" i="7"/>
  <c r="G17" i="7" l="1"/>
  <c r="F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4" authorId="0" shapeId="0" xr:uid="{00000000-0006-0000-0300-000001000000}">
      <text>
        <r>
          <rPr>
            <sz val="9"/>
            <color indexed="81"/>
            <rFont val="Tahoma"/>
            <family val="2"/>
          </rPr>
          <t>Aruandeperioodil toodete, kaupade ja teenuste müügist saadud tulu</t>
        </r>
      </text>
    </comment>
    <comment ref="A11" authorId="0" shapeId="0" xr:uid="{00000000-0006-0000-0300-000002000000}">
      <text>
        <r>
          <rPr>
            <sz val="9"/>
            <color indexed="81"/>
            <rFont val="Tahoma"/>
            <family val="2"/>
          </rPr>
          <t xml:space="preserve">Ebaregulaarselt äritegevuse käigus tekkivad tulud, sh 
kasum materiaalsete ja immateriaalsete põhivarade müügist;
kasum kinnisvarainvesteeringute müügist; 
toetused jne.
</t>
        </r>
      </text>
    </comment>
    <comment ref="A18" authorId="0" shapeId="0" xr:uid="{00000000-0006-0000-0300-000003000000}">
      <text>
        <r>
          <rPr>
            <sz val="9"/>
            <color indexed="81"/>
            <rFont val="Tahoma"/>
            <family val="2"/>
          </rPr>
          <t>Otseselt põhitegevuse (näit. tootmis- või müügitegevuse) eesmärgil ostetud kaupade, toorme, materjalide ja teenuste kulu</t>
        </r>
      </text>
    </comment>
    <comment ref="A30" authorId="0" shapeId="0" xr:uid="{00000000-0006-0000-0300-000004000000}">
      <text>
        <r>
          <rPr>
            <sz val="9"/>
            <color indexed="81"/>
            <rFont val="Tahoma"/>
            <family val="2"/>
          </rPr>
          <t xml:space="preserve">Ebaregulaarselt äritegevuse käigus tekkivad kulud, sh 
kahjum materiaalsete ja immateriaalsete põhivarade ning kinnisvarainvesteeringute müügist; 
kahjum kinnisvarainvesteeringute väärtuse muutusest; 
trahvid ja viivised.
</t>
        </r>
      </text>
    </comment>
    <comment ref="A40" authorId="0" shapeId="0" xr:uid="{00000000-0006-0000-0300-000005000000}">
      <text>
        <r>
          <rPr>
            <sz val="9"/>
            <color indexed="81"/>
            <rFont val="Tahoma"/>
            <family val="2"/>
          </rPr>
          <t xml:space="preserve">Kasum (kahjum) finantseerimis- ja investeerimistegevusega seotud välisvaluutas fikseeritud nõuete ja kohustiste (näit. antud ja saadud laenud) valuutakursside muutustest,
intressitulud ja muud finantstulud ja –kulud, mis ei ole seotud tütar- ja sidusettevõtjatega ning muude finantsinvesteeringutega
</t>
        </r>
      </text>
    </comment>
    <comment ref="A41" authorId="0" shapeId="0" xr:uid="{00000000-0006-0000-0300-000006000000}">
      <text>
        <r>
          <rPr>
            <sz val="9"/>
            <color indexed="81"/>
            <rFont val="Tahoma"/>
            <family val="2"/>
          </rPr>
          <t xml:space="preserve">Dividendide tulumaksu kulu (kajastatakse dividendide väljakuulutamise hetkel) ning välismaal asuvatest
tütarettevõtjatest tulenev tasumisele kuuluva tulumaksu kulu või tulu ja edasilükkunud tulumaksu kulu või tulu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22" authorId="0" shapeId="0" xr:uid="{00000000-0006-0000-0400-000002000000}">
      <text>
        <r>
          <rPr>
            <sz val="9"/>
            <color indexed="81"/>
            <rFont val="Tahoma"/>
            <family val="2"/>
          </rPr>
          <t>Tütarettevõtete aktsiad või osad
(seda alamkirjet kasutatakse ainult
konsolideerimata aruannetes),
sidusettevõtete aktsiad või osad</t>
        </r>
      </text>
    </comment>
    <comment ref="A23" authorId="0" shapeId="0" xr:uid="{00000000-0006-0000-0400-000003000000}">
      <text>
        <r>
          <rPr>
            <sz val="9"/>
            <color indexed="81"/>
            <rFont val="Tahoma"/>
            <family val="2"/>
          </rPr>
          <t xml:space="preserve">Finantsvarad, mida tõenäoliselt ei
realiseerita lähema 12 kuu jooksul:
muud aktsiad ja väärtpaberid
(aktsiad, võlakirjad, obligatsioonid,
fondi osakud jne), mida tõenäoliselt
ei müüda lähema 12 kuu jooksul
ning kindla lunastustähtajaga
väärtpaberid, mille lunastustähtaeg
on hiljem kui 12 kuud pärast
aruandekuupäeva </t>
        </r>
      </text>
    </comment>
    <comment ref="A46" authorId="0" shapeId="0" xr:uid="{00000000-0006-0000-0400-000005000000}">
      <text>
        <r>
          <rPr>
            <sz val="9"/>
            <color indexed="81"/>
            <rFont val="Tahoma"/>
            <family val="2"/>
          </rPr>
          <t xml:space="preserve">Saadud sihtfinantseerimine, mis
ei vasta veel tuluna kajastamise
kriteeriumitele ja mille
tingimuste täitmist on eeldada
12 kuu jooksul 
</t>
        </r>
      </text>
    </comment>
    <comment ref="A49" authorId="0" shapeId="0" xr:uid="{00000000-0006-0000-0400-000006000000}">
      <text>
        <r>
          <rPr>
            <sz val="9"/>
            <color indexed="81"/>
            <rFont val="Tahoma"/>
            <family val="2"/>
          </rPr>
          <t xml:space="preserve">Saadud sihtfinantseerimine, mis
ei vasta veel tuluna kajastamise
kriteeriumitele ja mille
tingimuste täitmist on eeldada
hiljem kui 12 kuu jooksul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22" authorId="0" shapeId="0" xr:uid="{4094FCB7-9CEF-490F-B7BE-2C2FAFF38131}">
      <text>
        <r>
          <rPr>
            <sz val="9"/>
            <color indexed="81"/>
            <rFont val="Tahoma"/>
            <family val="2"/>
          </rPr>
          <t>Müügitulu puhasrentaablus näitab, kui suur osa müügitulust jääb kasumiks
Müügitulu hulka ei loeta muid tulusid, sealjuures toetus</t>
        </r>
      </text>
    </comment>
    <comment ref="A23" authorId="0" shapeId="0" xr:uid="{00000000-0006-0000-0600-000005000000}">
      <text>
        <r>
          <rPr>
            <sz val="9"/>
            <color indexed="81"/>
            <rFont val="Tahoma"/>
            <family val="2"/>
          </rPr>
          <t xml:space="preserve">Maksevõime kordaja näitab ettevõtte suutlikust likviidse varaga üheaegselt kõik lühiajalised kohustised koheselt tasuda.
</t>
        </r>
      </text>
    </comment>
    <comment ref="A24" authorId="0" shapeId="0" xr:uid="{00000000-0006-0000-0600-000003000000}">
      <text>
        <r>
          <rPr>
            <sz val="9"/>
            <color indexed="81"/>
            <rFont val="Tahoma"/>
            <family val="2"/>
          </rPr>
          <t xml:space="preserve">Võlakordaja (debt ratio) on finantssuhtarv, mis näitab kui suure osa ettevõtte koguvarast moodustab laenukapital
</t>
        </r>
      </text>
    </comment>
    <comment ref="A25" authorId="0" shapeId="0" xr:uid="{00000000-0006-0000-0600-000006000000}">
      <text>
        <r>
          <rPr>
            <sz val="9"/>
            <color indexed="81"/>
            <rFont val="Tahoma"/>
            <family val="2"/>
          </rPr>
          <t>Maksevalmiduse kordaja näitab, kui suure osa lühiajalistest kohustustest on ettevõte konkreetsel ajahetkel suuteline kohe tasuma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Marje Leppik</author>
    <author>Allar Korjas</author>
    <author>Janek Maasik</author>
  </authors>
  <commentList>
    <comment ref="B4" authorId="0" shapeId="0" xr:uid="{5DAA2C4B-26C9-4533-8474-88B5FF581AAD}">
      <text>
        <r>
          <rPr>
            <sz val="9"/>
            <color indexed="81"/>
            <rFont val="Tahoma"/>
            <family val="2"/>
          </rPr>
          <t xml:space="preserve">(puhaskasum/müügi netokäive)*100
</t>
        </r>
      </text>
    </comment>
    <comment ref="E4" authorId="1" shapeId="0" xr:uid="{1615F541-0B85-46D1-BB08-5D2E6468BA0F}">
      <text>
        <r>
          <rPr>
            <sz val="9"/>
            <color indexed="81"/>
            <rFont val="Tahoma"/>
            <family val="2"/>
          </rPr>
          <t>Puhaskasum on kasum, mis jääb järgi peale kõigi perioodi kulude, sh dividendide tulumaksu, maha arvamist müügitulust. Puhaskasumit ei tohi segi ajada netorahavooga – puhaskasum ei sisalda laenude tagasimakseid ja investeeringuid.
Üldiselt loetakse heaks tasemeks 15%-list marginaali. 90%-l ettevõtetest on samas see näitaja alla 10%. Euroopa keskmine netokasum tegevusalade lõikes (v.a finantssektor) on 6,5%. Teenusettevõtete keskmine on 5%.
Eesti keskmine netokasumi marginaal Statistikaameti põhjal on 9%.</t>
        </r>
      </text>
    </comment>
    <comment ref="B5" authorId="0" shapeId="0" xr:uid="{C89F6679-DBE8-45A8-9115-54B5040162B0}">
      <text>
        <r>
          <rPr>
            <sz val="9"/>
            <color indexed="81"/>
            <rFont val="Tahoma"/>
            <family val="2"/>
          </rPr>
          <t>Käibevara/lühiajalised kohustused</t>
        </r>
      </text>
    </comment>
    <comment ref="B6" authorId="0" shapeId="0" xr:uid="{76829C61-5800-4FA9-8304-82B05DDCA75C}">
      <text>
        <r>
          <rPr>
            <sz val="9"/>
            <color indexed="81"/>
            <rFont val="Tahoma"/>
            <family val="2"/>
          </rPr>
          <t xml:space="preserve">Kohustused kokku/Varad kokku (koguvara)
</t>
        </r>
      </text>
    </comment>
    <comment ref="B7" authorId="0" shapeId="0" xr:uid="{B4E0537F-D996-4190-8816-F4199E841DE9}">
      <text>
        <r>
          <rPr>
            <sz val="9"/>
            <color indexed="81"/>
            <rFont val="Tahoma"/>
            <family val="2"/>
          </rPr>
          <t xml:space="preserve">Raha/lühiajalised kohustused
</t>
        </r>
      </text>
    </comment>
    <comment ref="K8" authorId="2" shapeId="0" xr:uid="{69CA047F-6DA8-4B07-84A1-AD8AF7D7198C}">
      <text>
        <r>
          <rPr>
            <sz val="9"/>
            <color indexed="81"/>
            <rFont val="Tahoma"/>
            <family val="2"/>
          </rPr>
          <t xml:space="preserve">Kui kahel taotlemiseelsel aastal on EBITDA rohkem kui 7 korda väiksem omafinantseeringu summast, siis on see ohumärk, kuna omafinantseeringu eest tasumise võimekuse osas puudub kindlus.
</t>
        </r>
      </text>
    </comment>
  </commentList>
</comments>
</file>

<file path=xl/sharedStrings.xml><?xml version="1.0" encoding="utf-8"?>
<sst xmlns="http://schemas.openxmlformats.org/spreadsheetml/2006/main" count="280" uniqueCount="214">
  <si>
    <t>Müügitulu</t>
  </si>
  <si>
    <t>Tulud kokku</t>
  </si>
  <si>
    <t>Kulud kokku</t>
  </si>
  <si>
    <t>AKTIVA</t>
  </si>
  <si>
    <t>Käibevara kokku</t>
  </si>
  <si>
    <t>Akumuleeritud kulum (miinusmärgiga)</t>
  </si>
  <si>
    <t>Immateriaalne põhivara</t>
  </si>
  <si>
    <t>Põhivara kokku</t>
  </si>
  <si>
    <t>AKTIVA KOKKU</t>
  </si>
  <si>
    <t>Eelmiste perioodide jaotamata kasum</t>
  </si>
  <si>
    <t>Aruandeaasta kasum</t>
  </si>
  <si>
    <t>Omakapital kokku</t>
  </si>
  <si>
    <t>PASSIVA KOKKU</t>
  </si>
  <si>
    <t>Kaubad, toore, materjal, teenused</t>
  </si>
  <si>
    <t>Põhivara kulum</t>
  </si>
  <si>
    <t>Ärikasum/-kahjum (EBIT)</t>
  </si>
  <si>
    <t>Puhaskasum/-kahjum</t>
  </si>
  <si>
    <t>Bilansimaht</t>
  </si>
  <si>
    <t>Tööjõukulud</t>
  </si>
  <si>
    <t>Keskmine töötajate arv</t>
  </si>
  <si>
    <t>Tööjõukulu töötaja kohta</t>
  </si>
  <si>
    <t>Lisandväärtus töötaja kohta</t>
  </si>
  <si>
    <t>Võlakordaja</t>
  </si>
  <si>
    <t>Finantsinvesteeringud</t>
  </si>
  <si>
    <t>PÕHIVARA</t>
  </si>
  <si>
    <t>Investeeringud tütar- ja sidusettevõtetesse</t>
  </si>
  <si>
    <t>Kinnisvarainvesteeringud</t>
  </si>
  <si>
    <t>KÄIBEVARA</t>
  </si>
  <si>
    <t>Varud</t>
  </si>
  <si>
    <t>Bioloogilised varad</t>
  </si>
  <si>
    <t>Mitmesugused tegevuskulud</t>
  </si>
  <si>
    <t>Muud ärikulud</t>
  </si>
  <si>
    <t xml:space="preserve">Põhivarade kulum </t>
  </si>
  <si>
    <t>Hooned, rajatised</t>
  </si>
  <si>
    <t>Masinad ja seadmed</t>
  </si>
  <si>
    <t>Muu põhivara</t>
  </si>
  <si>
    <t>Põllumajanduliku toodangu varude jääkide muutus</t>
  </si>
  <si>
    <t>Kasum (kahjum) bioloogilistelt varadelt</t>
  </si>
  <si>
    <t>Valmis- ja lõpetamata toodangu varude jääkide muutus</t>
  </si>
  <si>
    <t>Kohustuslik reservkapital</t>
  </si>
  <si>
    <t>Raha</t>
  </si>
  <si>
    <t>Nõuded ja tehtud ettemaksed</t>
  </si>
  <si>
    <t>Maksevalmiduse kordaja</t>
  </si>
  <si>
    <t>Tooraine ja materjal</t>
  </si>
  <si>
    <t>Lõpetamata toodang</t>
  </si>
  <si>
    <t>Valmistoodang</t>
  </si>
  <si>
    <t xml:space="preserve">   Müügiks ostetud kaubad</t>
  </si>
  <si>
    <t>Finantsvõimekuse näitajad</t>
  </si>
  <si>
    <t>Ettemaksed teenuste eest</t>
  </si>
  <si>
    <t>Materiaalsed põhivarad</t>
  </si>
  <si>
    <t>Immateriaalsed põhivarad</t>
  </si>
  <si>
    <t>Immateriaalsete põhivarade kulum</t>
  </si>
  <si>
    <t>PASSIVA (KOHUSTISED JA OMAKAPITAL)</t>
  </si>
  <si>
    <t>Lühiajalised kohustised</t>
  </si>
  <si>
    <t xml:space="preserve">   Laenukohustised</t>
  </si>
  <si>
    <t xml:space="preserve">   Sihtfinantseerimine</t>
  </si>
  <si>
    <t>Pikaajalised kohustised</t>
  </si>
  <si>
    <t>Kohustised kokku</t>
  </si>
  <si>
    <t>Osakapital või aktsiakapital nimiväärtuses</t>
  </si>
  <si>
    <t>Registreerimata osakapital või aktsiakapital</t>
  </si>
  <si>
    <t>Ülekurss</t>
  </si>
  <si>
    <t>Oma osad või aktisad (miinus)</t>
  </si>
  <si>
    <t>KOHUSTISED</t>
  </si>
  <si>
    <t>OMAKAPITAL</t>
  </si>
  <si>
    <t>…</t>
  </si>
  <si>
    <t>Muud äritulud</t>
  </si>
  <si>
    <t>Kasum (kahjum-) sidusettevõtjatelt</t>
  </si>
  <si>
    <t>Kasum (kahjum-) finantsinvesteeringutelt</t>
  </si>
  <si>
    <t>Kasum (kahjum-) tütarettevõtjatelt</t>
  </si>
  <si>
    <t xml:space="preserve">Tulumaks </t>
  </si>
  <si>
    <t>Investeeringuobjekti nimetus</t>
  </si>
  <si>
    <t>Põhivara liik</t>
  </si>
  <si>
    <t>Maksumus käibemaksuta (eur)</t>
  </si>
  <si>
    <t>KOKKU</t>
  </si>
  <si>
    <t>Kaubad, toore, materjal ja teenused</t>
  </si>
  <si>
    <t>Jaanuar</t>
  </si>
  <si>
    <t>Veebruar</t>
  </si>
  <si>
    <t>Märts</t>
  </si>
  <si>
    <t>Aprill</t>
  </si>
  <si>
    <t>Mai</t>
  </si>
  <si>
    <t>Juuni</t>
  </si>
  <si>
    <t>Juuli</t>
  </si>
  <si>
    <t>August</t>
  </si>
  <si>
    <t>September</t>
  </si>
  <si>
    <t>Oktoober</t>
  </si>
  <si>
    <t>November</t>
  </si>
  <si>
    <t>Detsember</t>
  </si>
  <si>
    <t>Maksevõime kordaja</t>
  </si>
  <si>
    <t>Müügitulu puhasrentaablus</t>
  </si>
  <si>
    <t xml:space="preserve">   Maa (soetusmaksumuses)</t>
  </si>
  <si>
    <t>Hooned ja rajatised (soetusmaksumuses)</t>
  </si>
  <si>
    <t>Muu põhivara (soetusmaksumuses)</t>
  </si>
  <si>
    <t>Masinad, seadmed (soetusmaksumuses)</t>
  </si>
  <si>
    <t>Näitaja</t>
  </si>
  <si>
    <t>Definitsioon</t>
  </si>
  <si>
    <t>Roheline tase</t>
  </si>
  <si>
    <t>Punane tase</t>
  </si>
  <si>
    <t>Eesti keskmine</t>
  </si>
  <si>
    <t>aasta T-2</t>
  </si>
  <si>
    <t>aasta T-1</t>
  </si>
  <si>
    <t>väärtus skaalal 
0…4</t>
  </si>
  <si>
    <t>osakaal hindest</t>
  </si>
  <si>
    <t>Eeldefineeritud väljade list</t>
  </si>
  <si>
    <t>väiksem kui 5%</t>
  </si>
  <si>
    <t>Maksevõimekordaja</t>
  </si>
  <si>
    <t>Käibevara/lühiajalised kohustused</t>
  </si>
  <si>
    <t>jah</t>
  </si>
  <si>
    <t>Kohustused kokku/varad kokku (koguvara)</t>
  </si>
  <si>
    <t>0,70 või väiksem</t>
  </si>
  <si>
    <t xml:space="preserve">suurem kui 0,70 </t>
  </si>
  <si>
    <t>ei</t>
  </si>
  <si>
    <t>Raha/lühiajalised kohustused</t>
  </si>
  <si>
    <t>?</t>
  </si>
  <si>
    <t xml:space="preserve">  &lt;= tee oma valik</t>
  </si>
  <si>
    <t xml:space="preserve"> </t>
  </si>
  <si>
    <t>väiksem kui 1,20</t>
  </si>
  <si>
    <t>Finantsvõimekuse algoritmipõhine kaalutud keskmine hinne skaalal 0…4</t>
  </si>
  <si>
    <t>Finantsvõimekuse hinne kõiki asjaolusid, sealhulgas riske koosmõjus arvestades</t>
  </si>
  <si>
    <t>Nõuded</t>
  </si>
  <si>
    <t xml:space="preserve">   Võlad ja saadud ettemaksed</t>
  </si>
  <si>
    <t>MAJANDUSTEGEVUSE KÄIGUS TEKKIVAD KULUD</t>
  </si>
  <si>
    <r>
      <t>Intressitulud</t>
    </r>
    <r>
      <rPr>
        <vertAlign val="superscript"/>
        <sz val="10"/>
        <rFont val="Arial"/>
        <family val="2"/>
      </rPr>
      <t>(+)</t>
    </r>
  </si>
  <si>
    <r>
      <t>Intressikulud</t>
    </r>
    <r>
      <rPr>
        <vertAlign val="superscript"/>
        <sz val="10"/>
        <rFont val="Arial"/>
        <family val="2"/>
      </rPr>
      <t>(-)</t>
    </r>
  </si>
  <si>
    <t>Aasta keskmine töötajate arv</t>
  </si>
  <si>
    <t>Ärikasum (ärikahjum)</t>
  </si>
  <si>
    <t>Tootmishoone laiendus</t>
  </si>
  <si>
    <t>Andmed toetusega soetatavate vara kohta</t>
  </si>
  <si>
    <t>Päikesepaneelid</t>
  </si>
  <si>
    <t>Liitumisleping elektrivõimsuse suurendamiseks</t>
  </si>
  <si>
    <t>Aruandeaasta puhaskasum (kahjum)</t>
  </si>
  <si>
    <t>Palk</t>
  </si>
  <si>
    <t>Sotsiaalmaks</t>
  </si>
  <si>
    <t>Töötuskindlustusmaks</t>
  </si>
  <si>
    <t>TULUD MAJANDUSTEGEVUSEST</t>
  </si>
  <si>
    <t>Muud finantstulud ja -kulud</t>
  </si>
  <si>
    <t>väiksem kui 0,20</t>
  </si>
  <si>
    <t>Kogu investeeringu omaosalus/EBITDA</t>
  </si>
  <si>
    <t>7 või väiksem</t>
  </si>
  <si>
    <t>suurem kui 7</t>
  </si>
  <si>
    <t xml:space="preserve">Pikaajalised laenud, võlakirjad ja kapitalirendikohustised </t>
  </si>
  <si>
    <r>
      <t>"roheliste" aastate 
arv</t>
    </r>
    <r>
      <rPr>
        <sz val="9"/>
        <color theme="1"/>
        <rFont val="Calibri"/>
        <family val="2"/>
        <scheme val="minor"/>
      </rPr>
      <t xml:space="preserve"> </t>
    </r>
  </si>
  <si>
    <t>Number, mille võrra vähendada/suurenda esialgset hinnet</t>
  </si>
  <si>
    <t>Omaosaluse ja EBITDA suhe</t>
  </si>
  <si>
    <t>NB! Lõpliku hinde kujudab hindaja oma kompetentsile toetudes kõik asjaolusid koosmõjus arvestades.</t>
  </si>
  <si>
    <t>Keskmine palk kuus</t>
  </si>
  <si>
    <t>Taotlemisele eelnev teine aasta</t>
  </si>
  <si>
    <t>Taotlemisele eelnev aasta</t>
  </si>
  <si>
    <t>BILANSS</t>
  </si>
  <si>
    <t xml:space="preserve">0,20 või suurem </t>
  </si>
  <si>
    <t xml:space="preserve">1,20 või suurem </t>
  </si>
  <si>
    <t xml:space="preserve">   5% või suurem </t>
  </si>
  <si>
    <t>Kas korrigeerida hinnangut seoses varasemate aastate finantssuhtarvude või tulevaste aastate prognoosidega?</t>
  </si>
  <si>
    <t xml:space="preserve">   Hinne peab jääma vahemikku 0 … 4</t>
  </si>
  <si>
    <t>Aasta keskmine täistööajale taandatud töötajate arv</t>
  </si>
  <si>
    <r>
      <t xml:space="preserve">Taotleja tähtsamad majandusnäitajad (täitub automaatselt, kui ülejäänud lehed on täidetud)
</t>
    </r>
    <r>
      <rPr>
        <sz val="11"/>
        <rFont val="Calibri"/>
        <family val="2"/>
        <scheme val="minor"/>
      </rPr>
      <t>Selle tabeli abil saab kontrollida taotlusvormi samanimelisse tabelisse sisestatud andmete õigsust.</t>
    </r>
  </si>
  <si>
    <t>Puhaskasum/müügitulu</t>
  </si>
  <si>
    <t>Kohustused kokku/varad kokku</t>
  </si>
  <si>
    <t>Investeeringu omaosalus/EBITDA</t>
  </si>
  <si>
    <t>Punaste lahtrite arv</t>
  </si>
  <si>
    <t>Näitajate osakaal</t>
  </si>
  <si>
    <t>Soovitatav hinne</t>
  </si>
  <si>
    <t>Näitaja hinne</t>
  </si>
  <si>
    <t>NB! Lõpliku hinde kujundab hindaja 
oma kompetentsile toetudes 
kõik asjaolusid koosmõjus arvestades.</t>
  </si>
  <si>
    <t>Maksumus käibemaksuga (eur)</t>
  </si>
  <si>
    <t>Käibemaks 
(eur)</t>
  </si>
  <si>
    <t>Näitajad</t>
  </si>
  <si>
    <t>Taotlemisele eelnev 
aasta</t>
  </si>
  <si>
    <t>Toode või teenus …</t>
  </si>
  <si>
    <t>Valik</t>
  </si>
  <si>
    <t>Toote või teenuse seos investeeringuga</t>
  </si>
  <si>
    <t>pole seotud investeeringuga</t>
  </si>
  <si>
    <t>on seotud investeeringuga</t>
  </si>
  <si>
    <t>Sellest toetus
(eur)</t>
  </si>
  <si>
    <t xml:space="preserve">    Müügitulu kasv eelmise aastaga võrreldes</t>
  </si>
  <si>
    <t xml:space="preserve">    Lisandväärtuse kasv eelmise aastaga võrreldes</t>
  </si>
  <si>
    <t>1 kuni 9 hõivatud isikut</t>
  </si>
  <si>
    <t>10 kuni 19 hõivatud isikut</t>
  </si>
  <si>
    <t>20 kuni 49 hõivatud isikut</t>
  </si>
  <si>
    <t>50 kuni 99 hõivatud isikut</t>
  </si>
  <si>
    <t>100 kuni 249 hõivatud isikut</t>
  </si>
  <si>
    <t>250 või enam hõivatud isikut</t>
  </si>
  <si>
    <t>Allikas Statistikameti andmebaas, tabel EM001</t>
  </si>
  <si>
    <t>2022</t>
  </si>
  <si>
    <t>2023</t>
  </si>
  <si>
    <t>Kokku – kõik tegevusalad (v.a finants- ja kindlustustegevus)</t>
  </si>
  <si>
    <t>Tööviljakus hõivatu kohta lisandväärtuse alusel (€)</t>
  </si>
  <si>
    <t>Siin näed ülal sisestatud prognoositavate numbrite alusel kujunevat aasta keskmist täistööajale taandatud töötajate arvu</t>
  </si>
  <si>
    <t>Siia märgi töölepinguga tööl olnud töötajate arv kuude lõikes</t>
  </si>
  <si>
    <t>Siia märgi prognoositav keskmine töötajate arv kuude lõikes</t>
  </si>
  <si>
    <t>Muu materiaalne põhivara</t>
  </si>
  <si>
    <t xml:space="preserve">Immateriaalne põhivara </t>
  </si>
  <si>
    <t>Teehooldustööd (näide)</t>
  </si>
  <si>
    <t>Lumekoristustööd (näide)</t>
  </si>
  <si>
    <t>Metalltoodete valmistamine (näide)</t>
  </si>
  <si>
    <t>Sõiduautode remonditeenus (näide)</t>
  </si>
  <si>
    <t>Taotlemisele eelnev teine aasta (2024)</t>
  </si>
  <si>
    <t>Taotlemisele eelnev aasta (2025)</t>
  </si>
  <si>
    <t>Taotlemisele eelnev teine aasta 
(2024)</t>
  </si>
  <si>
    <t>Taotlemisele vahetult eelnev aasta (2025)</t>
  </si>
  <si>
    <t>Taotlemise aasta T prognoos 
(2026)</t>
  </si>
  <si>
    <t>T + 1 aasta
prognoos 
(2027)</t>
  </si>
  <si>
    <t>T + 2 aasta
prognoos 
(2028)</t>
  </si>
  <si>
    <t>T + 3 aasta
prognoos 
(2029)</t>
  </si>
  <si>
    <t>T + 4 aasta
prognoos 
(2030)</t>
  </si>
  <si>
    <t>T + 1 aasta
prognoos 
(2027)</t>
  </si>
  <si>
    <t>T + 2 aasta
prognoos 
(2028)</t>
  </si>
  <si>
    <t>T + 3 aasta
prognoos (2029)</t>
  </si>
  <si>
    <t>T + 4 aasta
prognoos (2030)</t>
  </si>
  <si>
    <t>Taotlemise aasta prognoos 
(2026)</t>
  </si>
  <si>
    <t>T + 3 aasta
prognoos 
(2029)</t>
  </si>
  <si>
    <t>T + 4 aasta
prognoos 
(2030)</t>
  </si>
  <si>
    <t>Taotlemise aasta prognoos (2026)</t>
  </si>
  <si>
    <t>T + 1 aasta
prognoos (2027)</t>
  </si>
  <si>
    <t>T + 2 aasta
prognoos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</si>
</sst>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 #,##0.00\ _k_r_-;_-* &quot;-&quot;??\ _k_r_-;_-@_-"/>
    <numFmt numFmtId="165" formatCode="mmmm"/>
    <numFmt numFmtId="166" formatCode="#,##0.0"/>
    <numFmt numFmtId="167" formatCode="0.0"/>
  </numFmts>
  <fonts count="26" x14ac:knownFonts="1">
    <font>
      <sz val="10"/>
      <color theme="1"/>
      <name val="Arial"/>
    </font>
    <font>
      <sz val="10"/>
      <name val="Arial"/>
      <family val="2"/>
    </font>
    <font>
      <b/>
      <sz val="18"/>
      <color indexed="56"/>
      <name val="Cambria"/>
      <family val="1"/>
    </font>
    <font>
      <b/>
      <sz val="10"/>
      <name val="Arial"/>
      <family val="2"/>
    </font>
    <font>
      <sz val="10"/>
      <color indexed="4"/>
      <name val="Arial"/>
      <family val="2"/>
    </font>
    <font>
      <u/>
      <sz val="10"/>
      <name val="Arial"/>
      <family val="2"/>
    </font>
    <font>
      <b/>
      <u/>
      <sz val="10"/>
      <name val="Arial"/>
      <family val="2"/>
    </font>
    <font>
      <sz val="10"/>
      <color theme="1"/>
      <name val="Arial"/>
      <family val="2"/>
    </font>
    <font>
      <sz val="10"/>
      <color rgb="FFFF0000"/>
      <name val="Arial"/>
      <family val="2"/>
    </font>
    <font>
      <b/>
      <sz val="10"/>
      <color theme="1"/>
      <name val="Arial"/>
      <family val="2"/>
    </font>
    <font>
      <sz val="9"/>
      <color indexed="81"/>
      <name val="Tahoma"/>
      <family val="2"/>
    </font>
    <font>
      <sz val="10"/>
      <color rgb="FF3333FF"/>
      <name val="Arial"/>
      <family val="2"/>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9"/>
      <color theme="1"/>
      <name val="Calibri"/>
      <family val="2"/>
      <scheme val="minor"/>
    </font>
    <font>
      <sz val="11"/>
      <color theme="0" tint="-4.9989318521683403E-2"/>
      <name val="Calibri"/>
      <family val="2"/>
      <scheme val="minor"/>
    </font>
    <font>
      <vertAlign val="superscript"/>
      <sz val="10"/>
      <name val="Arial"/>
      <family val="2"/>
    </font>
    <font>
      <b/>
      <sz val="10"/>
      <color rgb="FF0070C0"/>
      <name val="Arial"/>
      <family val="2"/>
    </font>
    <font>
      <sz val="10"/>
      <color rgb="FF0070C0"/>
      <name val="Arial"/>
      <family val="2"/>
    </font>
    <font>
      <sz val="10"/>
      <color theme="1"/>
      <name val="Arial"/>
      <family val="2"/>
      <charset val="186"/>
    </font>
    <font>
      <sz val="8"/>
      <name val="Arial"/>
    </font>
    <font>
      <sz val="10"/>
      <color theme="1"/>
      <name val="Calibri"/>
      <family val="2"/>
      <scheme val="minor"/>
    </font>
    <font>
      <sz val="11"/>
      <color rgb="FF000000"/>
      <name val="Calibri"/>
      <family val="2"/>
      <charset val="186"/>
    </font>
    <font>
      <sz val="10"/>
      <color theme="1"/>
      <name val="Calibri"/>
      <family val="2"/>
      <charset val="186"/>
      <scheme val="minor"/>
    </font>
  </fonts>
  <fills count="12">
    <fill>
      <patternFill patternType="none"/>
    </fill>
    <fill>
      <patternFill patternType="gray125"/>
    </fill>
    <fill>
      <patternFill patternType="solid">
        <fgColor indexed="65"/>
      </patternFill>
    </fill>
    <fill>
      <patternFill patternType="solid">
        <fgColor theme="0"/>
        <bgColor indexed="64"/>
      </patternFill>
    </fill>
    <fill>
      <patternFill patternType="solid">
        <fgColor theme="0" tint="-0.14999847407452621"/>
        <bgColor indexed="64"/>
      </patternFill>
    </fill>
    <fill>
      <patternFill patternType="solid">
        <fgColor theme="0"/>
        <bgColor theme="6" tint="0.79998168889431442"/>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indexed="42"/>
      </patternFill>
    </fill>
    <fill>
      <patternFill patternType="solid">
        <fgColor rgb="FF92D050"/>
        <bgColor indexed="64"/>
      </patternFill>
    </fill>
    <fill>
      <patternFill patternType="solid">
        <fgColor theme="0"/>
        <bgColor indexed="42"/>
      </patternFill>
    </fill>
    <fill>
      <patternFill patternType="solid">
        <fgColor theme="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right style="thin">
        <color auto="1"/>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style="double">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ouble">
        <color theme="0" tint="-0.24994659260841701"/>
      </left>
      <right style="double">
        <color theme="0" tint="-0.24994659260841701"/>
      </right>
      <top style="thin">
        <color theme="0" tint="-0.24994659260841701"/>
      </top>
      <bottom style="thin">
        <color theme="0" tint="-0.24994659260841701"/>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xf numFmtId="0" fontId="2" fillId="0" borderId="0"/>
    <xf numFmtId="9" fontId="1" fillId="0" borderId="0" applyFont="0" applyFill="0" applyBorder="0"/>
    <xf numFmtId="0" fontId="7" fillId="0" borderId="0"/>
    <xf numFmtId="9" fontId="7" fillId="0" borderId="0" applyFont="0" applyFill="0" applyBorder="0" applyAlignment="0" applyProtection="0"/>
  </cellStyleXfs>
  <cellXfs count="254">
    <xf numFmtId="0" fontId="0" fillId="0" borderId="0" xfId="0"/>
    <xf numFmtId="0" fontId="1" fillId="0" borderId="0" xfId="0" applyFont="1"/>
    <xf numFmtId="4" fontId="1" fillId="2" borderId="0" xfId="0" applyNumberFormat="1" applyFont="1" applyFill="1"/>
    <xf numFmtId="4" fontId="1" fillId="0" borderId="0" xfId="0" applyNumberFormat="1" applyFont="1"/>
    <xf numFmtId="4" fontId="1" fillId="0" borderId="0" xfId="0" applyNumberFormat="1" applyFont="1" applyAlignment="1">
      <alignment horizontal="right"/>
    </xf>
    <xf numFmtId="4" fontId="1" fillId="0" borderId="0" xfId="0" applyNumberFormat="1" applyFont="1" applyAlignment="1">
      <alignment wrapText="1"/>
    </xf>
    <xf numFmtId="0" fontId="1" fillId="0" borderId="5" xfId="0" applyFont="1" applyBorder="1"/>
    <xf numFmtId="1" fontId="3" fillId="4" borderId="4" xfId="0" applyNumberFormat="1" applyFont="1" applyFill="1" applyBorder="1"/>
    <xf numFmtId="4" fontId="1" fillId="3" borderId="0" xfId="0" applyNumberFormat="1" applyFont="1" applyFill="1"/>
    <xf numFmtId="4" fontId="1" fillId="2" borderId="0" xfId="0" applyNumberFormat="1" applyFont="1" applyFill="1" applyAlignment="1">
      <alignment horizontal="right"/>
    </xf>
    <xf numFmtId="4" fontId="7" fillId="0" borderId="0" xfId="0" applyNumberFormat="1" applyFont="1"/>
    <xf numFmtId="4" fontId="1" fillId="2" borderId="0" xfId="1" applyNumberFormat="1" applyFont="1" applyFill="1" applyAlignment="1">
      <alignment horizontal="right"/>
    </xf>
    <xf numFmtId="4" fontId="1" fillId="2" borderId="0" xfId="0" applyNumberFormat="1" applyFont="1" applyFill="1" applyAlignment="1">
      <alignment horizontal="left" indent="3"/>
    </xf>
    <xf numFmtId="4" fontId="1" fillId="0" borderId="0" xfId="3" applyNumberFormat="1" applyFont="1" applyAlignment="1">
      <alignment horizontal="right"/>
    </xf>
    <xf numFmtId="3" fontId="1" fillId="2" borderId="0" xfId="0" applyNumberFormat="1" applyFont="1" applyFill="1"/>
    <xf numFmtId="1" fontId="1" fillId="2" borderId="0" xfId="0" applyNumberFormat="1" applyFont="1" applyFill="1" applyAlignment="1">
      <alignment horizontal="left" indent="3"/>
    </xf>
    <xf numFmtId="1" fontId="1" fillId="3" borderId="0" xfId="0" applyNumberFormat="1" applyFont="1" applyFill="1"/>
    <xf numFmtId="1" fontId="1" fillId="2" borderId="0" xfId="1" applyNumberFormat="1" applyFont="1" applyFill="1" applyAlignment="1">
      <alignment horizontal="right"/>
    </xf>
    <xf numFmtId="3" fontId="1" fillId="4" borderId="4" xfId="0" applyNumberFormat="1" applyFont="1" applyFill="1" applyBorder="1" applyAlignment="1">
      <alignment horizontal="right" vertical="center"/>
    </xf>
    <xf numFmtId="3" fontId="1" fillId="4" borderId="1" xfId="1" applyNumberFormat="1" applyFont="1" applyFill="1" applyBorder="1" applyAlignment="1">
      <alignment horizontal="right" vertical="center"/>
    </xf>
    <xf numFmtId="3" fontId="3" fillId="4" borderId="4" xfId="1" applyNumberFormat="1" applyFont="1" applyFill="1" applyBorder="1" applyAlignment="1">
      <alignment horizontal="right" vertical="center"/>
    </xf>
    <xf numFmtId="0" fontId="0" fillId="0" borderId="0" xfId="0" applyAlignment="1">
      <alignment vertical="center"/>
    </xf>
    <xf numFmtId="0" fontId="12" fillId="0" borderId="0" xfId="0" applyFont="1"/>
    <xf numFmtId="0" fontId="12" fillId="5" borderId="5" xfId="0" applyFont="1" applyFill="1" applyBorder="1" applyAlignment="1" applyProtection="1">
      <alignment horizontal="center"/>
      <protection locked="0"/>
    </xf>
    <xf numFmtId="0" fontId="12" fillId="0" borderId="0" xfId="4" applyFont="1" applyAlignment="1">
      <alignment horizontal="left" vertical="top"/>
    </xf>
    <xf numFmtId="0" fontId="12" fillId="0" borderId="0" xfId="4" applyFont="1"/>
    <xf numFmtId="0" fontId="12" fillId="7" borderId="13" xfId="4" applyFont="1" applyFill="1" applyBorder="1" applyAlignment="1">
      <alignment horizontal="center" vertical="center" wrapText="1"/>
    </xf>
    <xf numFmtId="0" fontId="12" fillId="7" borderId="14" xfId="4" applyFont="1" applyFill="1" applyBorder="1" applyAlignment="1">
      <alignment horizontal="center" vertical="center" wrapText="1"/>
    </xf>
    <xf numFmtId="0" fontId="12" fillId="7" borderId="15" xfId="4" applyFont="1" applyFill="1" applyBorder="1" applyAlignment="1">
      <alignment horizontal="center" vertical="center" wrapText="1"/>
    </xf>
    <xf numFmtId="0" fontId="12" fillId="7" borderId="16" xfId="4" applyFont="1" applyFill="1" applyBorder="1" applyAlignment="1">
      <alignment horizontal="center" vertical="center" wrapText="1"/>
    </xf>
    <xf numFmtId="0" fontId="14" fillId="7" borderId="17" xfId="4" applyFont="1" applyFill="1" applyBorder="1" applyAlignment="1">
      <alignment horizontal="left" vertical="top" wrapText="1"/>
    </xf>
    <xf numFmtId="0" fontId="12" fillId="7" borderId="17" xfId="4" applyFont="1" applyFill="1" applyBorder="1" applyAlignment="1">
      <alignment horizontal="left" vertical="top"/>
    </xf>
    <xf numFmtId="0" fontId="12" fillId="7" borderId="17" xfId="4" applyFont="1" applyFill="1" applyBorder="1" applyAlignment="1">
      <alignment horizontal="left" vertical="center"/>
    </xf>
    <xf numFmtId="0" fontId="12" fillId="6" borderId="17" xfId="4" applyFont="1" applyFill="1" applyBorder="1" applyAlignment="1">
      <alignment horizontal="center" vertical="center"/>
    </xf>
    <xf numFmtId="3" fontId="12" fillId="7" borderId="19" xfId="4" applyNumberFormat="1" applyFont="1" applyFill="1" applyBorder="1" applyAlignment="1">
      <alignment horizontal="center" vertical="top"/>
    </xf>
    <xf numFmtId="9" fontId="12" fillId="7" borderId="17" xfId="4" applyNumberFormat="1" applyFont="1" applyFill="1" applyBorder="1" applyAlignment="1">
      <alignment horizontal="center" vertical="top"/>
    </xf>
    <xf numFmtId="1" fontId="12" fillId="7" borderId="13" xfId="5" applyNumberFormat="1" applyFont="1" applyFill="1" applyBorder="1" applyAlignment="1" applyProtection="1">
      <alignment horizontal="center"/>
    </xf>
    <xf numFmtId="0" fontId="12" fillId="7" borderId="20" xfId="4" applyFont="1" applyFill="1" applyBorder="1" applyAlignment="1">
      <alignment horizontal="center" vertical="center"/>
    </xf>
    <xf numFmtId="0" fontId="12" fillId="0" borderId="17" xfId="4" applyFont="1" applyBorder="1" applyAlignment="1">
      <alignment horizontal="center" vertical="center"/>
    </xf>
    <xf numFmtId="1" fontId="12" fillId="7" borderId="20" xfId="5" applyNumberFormat="1" applyFont="1" applyFill="1" applyBorder="1" applyAlignment="1" applyProtection="1">
      <alignment horizontal="center"/>
    </xf>
    <xf numFmtId="0" fontId="12" fillId="0" borderId="0" xfId="4" applyFont="1" applyAlignment="1">
      <alignment vertical="top"/>
    </xf>
    <xf numFmtId="0" fontId="12" fillId="7" borderId="21" xfId="4" applyFont="1" applyFill="1" applyBorder="1" applyAlignment="1">
      <alignment vertical="top"/>
    </xf>
    <xf numFmtId="0" fontId="12" fillId="7" borderId="22" xfId="4" applyFont="1" applyFill="1" applyBorder="1" applyAlignment="1">
      <alignment horizontal="left" vertical="top"/>
    </xf>
    <xf numFmtId="0" fontId="12" fillId="7" borderId="22" xfId="4" applyFont="1" applyFill="1" applyBorder="1"/>
    <xf numFmtId="0" fontId="12" fillId="7" borderId="0" xfId="4" applyFont="1" applyFill="1"/>
    <xf numFmtId="0" fontId="12" fillId="0" borderId="0" xfId="4" applyFont="1" applyAlignment="1">
      <alignment vertical="center"/>
    </xf>
    <xf numFmtId="9" fontId="12" fillId="9" borderId="17" xfId="4" applyNumberFormat="1" applyFont="1" applyFill="1" applyBorder="1" applyAlignment="1">
      <alignment horizontal="center" vertical="center"/>
    </xf>
    <xf numFmtId="2" fontId="12" fillId="9" borderId="17" xfId="4" applyNumberFormat="1" applyFont="1" applyFill="1" applyBorder="1" applyAlignment="1">
      <alignment horizontal="center" vertical="center"/>
    </xf>
    <xf numFmtId="4" fontId="7" fillId="0" borderId="0" xfId="0" applyNumberFormat="1" applyFont="1" applyAlignment="1">
      <alignment vertical="center"/>
    </xf>
    <xf numFmtId="1" fontId="1" fillId="3" borderId="4" xfId="0" applyNumberFormat="1" applyFont="1" applyFill="1" applyBorder="1" applyAlignment="1">
      <alignment horizontal="left" indent="1"/>
    </xf>
    <xf numFmtId="1" fontId="1" fillId="3" borderId="5" xfId="0" applyNumberFormat="1" applyFont="1" applyFill="1" applyBorder="1" applyAlignment="1">
      <alignment horizontal="left" indent="1"/>
    </xf>
    <xf numFmtId="1" fontId="3" fillId="3" borderId="0" xfId="0" applyNumberFormat="1" applyFont="1" applyFill="1"/>
    <xf numFmtId="4" fontId="3" fillId="3" borderId="0" xfId="0" applyNumberFormat="1" applyFont="1" applyFill="1" applyAlignment="1">
      <alignment horizontal="right"/>
    </xf>
    <xf numFmtId="4" fontId="3" fillId="3" borderId="0" xfId="0" applyNumberFormat="1" applyFont="1" applyFill="1"/>
    <xf numFmtId="1" fontId="1" fillId="3" borderId="4" xfId="0" applyNumberFormat="1" applyFont="1" applyFill="1" applyBorder="1"/>
    <xf numFmtId="3" fontId="3" fillId="3" borderId="0" xfId="0" applyNumberFormat="1" applyFont="1" applyFill="1" applyAlignment="1">
      <alignment horizontal="right"/>
    </xf>
    <xf numFmtId="3" fontId="5" fillId="3" borderId="0" xfId="0" applyNumberFormat="1" applyFont="1" applyFill="1" applyAlignment="1">
      <alignment horizontal="right"/>
    </xf>
    <xf numFmtId="1" fontId="3" fillId="3" borderId="0" xfId="0" applyNumberFormat="1" applyFont="1" applyFill="1" applyAlignment="1">
      <alignment horizontal="left" indent="1"/>
    </xf>
    <xf numFmtId="1" fontId="1" fillId="3" borderId="0" xfId="0" applyNumberFormat="1" applyFont="1" applyFill="1" applyAlignment="1">
      <alignment horizontal="left" indent="1"/>
    </xf>
    <xf numFmtId="3" fontId="1" fillId="3" borderId="0" xfId="0" applyNumberFormat="1" applyFont="1" applyFill="1" applyAlignment="1">
      <alignment horizontal="right"/>
    </xf>
    <xf numFmtId="4" fontId="1" fillId="2" borderId="0" xfId="0" applyNumberFormat="1" applyFont="1" applyFill="1" applyAlignment="1">
      <alignment horizontal="left"/>
    </xf>
    <xf numFmtId="4" fontId="4" fillId="2" borderId="0" xfId="0" applyNumberFormat="1" applyFont="1" applyFill="1"/>
    <xf numFmtId="4" fontId="1" fillId="4" borderId="4" xfId="0" applyNumberFormat="1" applyFont="1" applyFill="1" applyBorder="1" applyAlignment="1">
      <alignment horizontal="left"/>
    </xf>
    <xf numFmtId="4" fontId="1" fillId="4" borderId="1" xfId="0" applyNumberFormat="1" applyFont="1" applyFill="1" applyBorder="1" applyAlignment="1">
      <alignment horizontal="left"/>
    </xf>
    <xf numFmtId="3" fontId="4" fillId="0" borderId="0" xfId="0" applyNumberFormat="1" applyFont="1"/>
    <xf numFmtId="1" fontId="4" fillId="2" borderId="0" xfId="0" applyNumberFormat="1" applyFont="1" applyFill="1" applyAlignment="1">
      <alignment horizontal="left"/>
    </xf>
    <xf numFmtId="1" fontId="4" fillId="0" borderId="0" xfId="0" applyNumberFormat="1" applyFont="1"/>
    <xf numFmtId="3" fontId="1" fillId="4" borderId="1" xfId="0" applyNumberFormat="1" applyFont="1" applyFill="1" applyBorder="1" applyAlignment="1">
      <alignment horizontal="right" vertical="center"/>
    </xf>
    <xf numFmtId="3" fontId="1" fillId="4" borderId="4" xfId="1" applyNumberFormat="1" applyFont="1" applyFill="1" applyBorder="1" applyAlignment="1">
      <alignment horizontal="right" vertical="center"/>
    </xf>
    <xf numFmtId="0" fontId="1" fillId="0" borderId="4" xfId="0" applyFont="1" applyBorder="1"/>
    <xf numFmtId="3" fontId="1" fillId="4" borderId="5" xfId="1" applyNumberFormat="1" applyFont="1" applyFill="1" applyBorder="1" applyAlignment="1">
      <alignment horizontal="right" vertical="center"/>
    </xf>
    <xf numFmtId="4" fontId="7" fillId="3" borderId="0" xfId="0" applyNumberFormat="1" applyFont="1" applyFill="1"/>
    <xf numFmtId="166" fontId="1" fillId="2" borderId="4" xfId="1" applyNumberFormat="1" applyFont="1" applyFill="1" applyBorder="1" applyAlignment="1">
      <alignment horizontal="right" vertical="center"/>
    </xf>
    <xf numFmtId="4" fontId="1" fillId="0" borderId="1" xfId="0" applyNumberFormat="1" applyFont="1" applyBorder="1" applyAlignment="1">
      <alignment horizontal="left" indent="3"/>
    </xf>
    <xf numFmtId="4" fontId="1" fillId="0" borderId="4" xfId="0" applyNumberFormat="1" applyFont="1" applyBorder="1" applyAlignment="1">
      <alignment horizontal="left" indent="3"/>
    </xf>
    <xf numFmtId="3" fontId="1" fillId="4" borderId="5" xfId="0" applyNumberFormat="1" applyFont="1" applyFill="1" applyBorder="1" applyAlignment="1">
      <alignment horizontal="right" vertical="center"/>
    </xf>
    <xf numFmtId="4" fontId="1" fillId="7" borderId="4" xfId="0" applyNumberFormat="1" applyFont="1" applyFill="1" applyBorder="1"/>
    <xf numFmtId="3" fontId="1" fillId="7" borderId="4" xfId="0" applyNumberFormat="1" applyFont="1" applyFill="1" applyBorder="1" applyAlignment="1">
      <alignment horizontal="right" vertical="center"/>
    </xf>
    <xf numFmtId="0" fontId="1" fillId="3" borderId="4" xfId="0" applyFont="1" applyFill="1" applyBorder="1"/>
    <xf numFmtId="1" fontId="3" fillId="4" borderId="5" xfId="0" applyNumberFormat="1" applyFont="1" applyFill="1" applyBorder="1"/>
    <xf numFmtId="1" fontId="3" fillId="3" borderId="4" xfId="0" applyNumberFormat="1" applyFont="1" applyFill="1" applyBorder="1"/>
    <xf numFmtId="1" fontId="1" fillId="3" borderId="4" xfId="0" applyNumberFormat="1" applyFont="1" applyFill="1" applyBorder="1" applyAlignment="1">
      <alignment horizontal="left"/>
    </xf>
    <xf numFmtId="1" fontId="1" fillId="7" borderId="4" xfId="0" applyNumberFormat="1" applyFont="1" applyFill="1" applyBorder="1"/>
    <xf numFmtId="1" fontId="1" fillId="7" borderId="5" xfId="0" applyNumberFormat="1" applyFont="1" applyFill="1" applyBorder="1"/>
    <xf numFmtId="0" fontId="1" fillId="7" borderId="4" xfId="0" applyFont="1" applyFill="1" applyBorder="1"/>
    <xf numFmtId="3" fontId="1" fillId="7" borderId="5" xfId="0" applyNumberFormat="1" applyFont="1" applyFill="1" applyBorder="1" applyAlignment="1">
      <alignment horizontal="right" vertical="center"/>
    </xf>
    <xf numFmtId="4" fontId="1" fillId="2" borderId="5" xfId="0" applyNumberFormat="1" applyFont="1" applyFill="1" applyBorder="1" applyAlignment="1">
      <alignment horizontal="right"/>
    </xf>
    <xf numFmtId="4" fontId="1" fillId="4" borderId="5" xfId="0" applyNumberFormat="1" applyFont="1" applyFill="1" applyBorder="1" applyAlignment="1">
      <alignment horizontal="right" vertical="center"/>
    </xf>
    <xf numFmtId="0" fontId="14" fillId="7" borderId="17" xfId="4" applyFont="1" applyFill="1" applyBorder="1" applyAlignment="1">
      <alignment horizontal="left" vertical="center" wrapText="1"/>
    </xf>
    <xf numFmtId="3" fontId="12" fillId="7" borderId="19" xfId="4" applyNumberFormat="1" applyFont="1" applyFill="1" applyBorder="1" applyAlignment="1">
      <alignment horizontal="center" vertical="center"/>
    </xf>
    <xf numFmtId="9" fontId="12" fillId="7" borderId="17" xfId="4" applyNumberFormat="1" applyFont="1" applyFill="1" applyBorder="1" applyAlignment="1">
      <alignment horizontal="center" vertical="center"/>
    </xf>
    <xf numFmtId="3" fontId="3" fillId="3" borderId="0" xfId="1" applyNumberFormat="1" applyFont="1" applyFill="1" applyBorder="1" applyAlignment="1">
      <alignment horizontal="right" vertical="center"/>
    </xf>
    <xf numFmtId="3" fontId="3" fillId="3" borderId="0" xfId="0" applyNumberFormat="1" applyFont="1" applyFill="1" applyAlignment="1">
      <alignment horizontal="right" vertical="center"/>
    </xf>
    <xf numFmtId="3" fontId="1" fillId="3" borderId="0" xfId="0" applyNumberFormat="1" applyFont="1" applyFill="1" applyAlignment="1">
      <alignment horizontal="right" vertical="center"/>
    </xf>
    <xf numFmtId="3" fontId="3" fillId="3" borderId="4" xfId="1" applyNumberFormat="1" applyFont="1" applyFill="1" applyBorder="1" applyAlignment="1">
      <alignment horizontal="right" vertical="center"/>
    </xf>
    <xf numFmtId="3" fontId="3" fillId="3" borderId="0" xfId="0" applyNumberFormat="1" applyFont="1" applyFill="1" applyAlignment="1">
      <alignment horizontal="right" indent="1"/>
    </xf>
    <xf numFmtId="3" fontId="1" fillId="3" borderId="0" xfId="0" applyNumberFormat="1" applyFont="1" applyFill="1" applyAlignment="1">
      <alignment horizontal="right" indent="1"/>
    </xf>
    <xf numFmtId="3" fontId="5" fillId="3" borderId="0" xfId="0" applyNumberFormat="1" applyFont="1" applyFill="1" applyAlignment="1">
      <alignment horizontal="right" indent="1"/>
    </xf>
    <xf numFmtId="3" fontId="1" fillId="7" borderId="10" xfId="0" applyNumberFormat="1" applyFont="1" applyFill="1" applyBorder="1" applyAlignment="1">
      <alignment horizontal="right" vertical="center"/>
    </xf>
    <xf numFmtId="3" fontId="1" fillId="3" borderId="10" xfId="0" applyNumberFormat="1" applyFont="1" applyFill="1" applyBorder="1" applyAlignment="1">
      <alignment horizontal="right" vertical="center"/>
    </xf>
    <xf numFmtId="3" fontId="1" fillId="4" borderId="10" xfId="1" applyNumberFormat="1" applyFont="1" applyFill="1" applyBorder="1" applyAlignment="1">
      <alignment horizontal="right" vertical="center"/>
    </xf>
    <xf numFmtId="3" fontId="3" fillId="4" borderId="10" xfId="1" applyNumberFormat="1" applyFont="1" applyFill="1" applyBorder="1" applyAlignment="1">
      <alignment horizontal="right" vertical="center"/>
    </xf>
    <xf numFmtId="3" fontId="1" fillId="0" borderId="4" xfId="1" applyNumberFormat="1" applyFont="1" applyFill="1" applyBorder="1" applyAlignment="1" applyProtection="1">
      <alignment horizontal="right" vertical="center"/>
      <protection locked="0"/>
    </xf>
    <xf numFmtId="3" fontId="1" fillId="0" borderId="5" xfId="1" applyNumberFormat="1" applyFont="1" applyFill="1" applyBorder="1" applyAlignment="1" applyProtection="1">
      <alignment horizontal="right" vertical="center"/>
      <protection locked="0"/>
    </xf>
    <xf numFmtId="3" fontId="11" fillId="0" borderId="4" xfId="1" applyNumberFormat="1" applyFont="1" applyFill="1" applyBorder="1" applyAlignment="1" applyProtection="1">
      <alignment horizontal="right" vertical="center"/>
      <protection locked="0"/>
    </xf>
    <xf numFmtId="3" fontId="1" fillId="0" borderId="4" xfId="0" applyNumberFormat="1" applyFont="1" applyBorder="1" applyAlignment="1" applyProtection="1">
      <alignment horizontal="right" vertical="center"/>
      <protection locked="0"/>
    </xf>
    <xf numFmtId="3" fontId="1" fillId="0" borderId="5" xfId="0" applyNumberFormat="1" applyFont="1" applyBorder="1" applyAlignment="1" applyProtection="1">
      <alignment horizontal="right" vertical="center"/>
      <protection locked="0"/>
    </xf>
    <xf numFmtId="3" fontId="1" fillId="2" borderId="5" xfId="1" applyNumberFormat="1" applyFont="1" applyFill="1" applyBorder="1" applyAlignment="1" applyProtection="1">
      <alignment horizontal="right" vertical="center"/>
      <protection locked="0"/>
    </xf>
    <xf numFmtId="4" fontId="1" fillId="0" borderId="1" xfId="0" applyNumberFormat="1" applyFont="1" applyBorder="1" applyAlignment="1" applyProtection="1">
      <alignment horizontal="left" indent="3"/>
      <protection locked="0"/>
    </xf>
    <xf numFmtId="3" fontId="1" fillId="0" borderId="1" xfId="0" applyNumberFormat="1" applyFont="1" applyBorder="1" applyAlignment="1" applyProtection="1">
      <alignment horizontal="right" vertical="center"/>
      <protection locked="0"/>
    </xf>
    <xf numFmtId="4" fontId="1" fillId="3" borderId="2" xfId="0" applyNumberFormat="1" applyFont="1" applyFill="1" applyBorder="1"/>
    <xf numFmtId="3" fontId="1" fillId="3" borderId="2" xfId="0" applyNumberFormat="1" applyFont="1" applyFill="1" applyBorder="1" applyAlignment="1" applyProtection="1">
      <alignment horizontal="right" vertical="center"/>
      <protection locked="0"/>
    </xf>
    <xf numFmtId="0" fontId="1" fillId="3" borderId="1" xfId="0" applyFont="1" applyFill="1" applyBorder="1"/>
    <xf numFmtId="3" fontId="1" fillId="3" borderId="4" xfId="0" applyNumberFormat="1" applyFont="1" applyFill="1" applyBorder="1" applyAlignment="1" applyProtection="1">
      <alignment horizontal="right" vertical="center"/>
      <protection locked="0"/>
    </xf>
    <xf numFmtId="3" fontId="1" fillId="3" borderId="1" xfId="0" applyNumberFormat="1" applyFont="1" applyFill="1" applyBorder="1" applyAlignment="1" applyProtection="1">
      <alignment horizontal="right" vertical="center"/>
      <protection locked="0"/>
    </xf>
    <xf numFmtId="3" fontId="1" fillId="3" borderId="5" xfId="0" applyNumberFormat="1" applyFont="1" applyFill="1" applyBorder="1" applyAlignment="1" applyProtection="1">
      <alignment horizontal="right" vertical="center"/>
      <protection locked="0"/>
    </xf>
    <xf numFmtId="3" fontId="8" fillId="3" borderId="4"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center" vertical="center"/>
      <protection locked="0"/>
    </xf>
    <xf numFmtId="3" fontId="1" fillId="3" borderId="5" xfId="0" applyNumberFormat="1" applyFont="1" applyFill="1" applyBorder="1" applyAlignment="1" applyProtection="1">
      <alignment horizontal="center" vertical="center"/>
      <protection locked="0"/>
    </xf>
    <xf numFmtId="3" fontId="4" fillId="3" borderId="1" xfId="0" applyNumberFormat="1" applyFont="1" applyFill="1" applyBorder="1" applyAlignment="1" applyProtection="1">
      <alignment horizontal="center" vertical="center"/>
      <protection locked="0"/>
    </xf>
    <xf numFmtId="3" fontId="1" fillId="3" borderId="1" xfId="1" applyNumberFormat="1" applyFont="1" applyFill="1" applyBorder="1" applyAlignment="1" applyProtection="1">
      <alignment horizontal="center" vertical="center"/>
      <protection locked="0"/>
    </xf>
    <xf numFmtId="3" fontId="1" fillId="3" borderId="5" xfId="1" applyNumberFormat="1" applyFont="1" applyFill="1" applyBorder="1" applyAlignment="1" applyProtection="1">
      <alignment horizontal="center" vertical="center"/>
      <protection locked="0"/>
    </xf>
    <xf numFmtId="3" fontId="8" fillId="3" borderId="4" xfId="0" applyNumberFormat="1" applyFont="1" applyFill="1" applyBorder="1" applyAlignment="1" applyProtection="1">
      <alignment horizontal="center" vertical="center" wrapText="1"/>
      <protection locked="0"/>
    </xf>
    <xf numFmtId="1" fontId="1" fillId="3" borderId="4" xfId="0" applyNumberFormat="1" applyFont="1" applyFill="1" applyBorder="1" applyAlignment="1" applyProtection="1">
      <alignment horizontal="left" indent="1"/>
      <protection locked="0"/>
    </xf>
    <xf numFmtId="1" fontId="1" fillId="3" borderId="4" xfId="0" applyNumberFormat="1" applyFont="1" applyFill="1" applyBorder="1" applyAlignment="1" applyProtection="1">
      <alignment horizontal="left" wrapText="1" indent="1"/>
      <protection locked="0"/>
    </xf>
    <xf numFmtId="4" fontId="1" fillId="3" borderId="0" xfId="0" applyNumberFormat="1" applyFont="1" applyFill="1" applyAlignment="1" applyProtection="1">
      <alignment horizontal="right"/>
      <protection locked="0"/>
    </xf>
    <xf numFmtId="1" fontId="1" fillId="3" borderId="5" xfId="0" applyNumberFormat="1" applyFont="1" applyFill="1" applyBorder="1"/>
    <xf numFmtId="3" fontId="3" fillId="3" borderId="4" xfId="0" applyNumberFormat="1" applyFont="1" applyFill="1" applyBorder="1" applyAlignment="1" applyProtection="1">
      <alignment horizontal="right" vertical="center"/>
      <protection locked="0"/>
    </xf>
    <xf numFmtId="3" fontId="1" fillId="3" borderId="6" xfId="0" applyNumberFormat="1" applyFont="1" applyFill="1" applyBorder="1" applyAlignment="1" applyProtection="1">
      <alignment horizontal="right" vertical="center"/>
      <protection locked="0"/>
    </xf>
    <xf numFmtId="3" fontId="1" fillId="3" borderId="8" xfId="0" applyNumberFormat="1" applyFont="1" applyFill="1" applyBorder="1" applyAlignment="1" applyProtection="1">
      <alignment horizontal="right" vertical="center"/>
      <protection locked="0"/>
    </xf>
    <xf numFmtId="3" fontId="1" fillId="3" borderId="9" xfId="0" applyNumberFormat="1" applyFont="1" applyFill="1" applyBorder="1" applyAlignment="1" applyProtection="1">
      <alignment horizontal="right" vertical="center"/>
      <protection locked="0"/>
    </xf>
    <xf numFmtId="3" fontId="1" fillId="3" borderId="7" xfId="0" applyNumberFormat="1" applyFont="1" applyFill="1" applyBorder="1" applyAlignment="1" applyProtection="1">
      <alignment horizontal="right" vertical="center"/>
      <protection locked="0"/>
    </xf>
    <xf numFmtId="3" fontId="1" fillId="3" borderId="10" xfId="0" applyNumberFormat="1" applyFont="1" applyFill="1" applyBorder="1" applyAlignment="1" applyProtection="1">
      <alignment horizontal="right" vertical="center"/>
      <protection locked="0"/>
    </xf>
    <xf numFmtId="0" fontId="7" fillId="0" borderId="0" xfId="0" applyFont="1"/>
    <xf numFmtId="0" fontId="7" fillId="3" borderId="0" xfId="4" applyFill="1"/>
    <xf numFmtId="0" fontId="7" fillId="3" borderId="0" xfId="4" applyFill="1" applyAlignment="1">
      <alignment horizontal="center"/>
    </xf>
    <xf numFmtId="0" fontId="7" fillId="3" borderId="0" xfId="4" applyFill="1" applyAlignment="1">
      <alignment wrapText="1"/>
    </xf>
    <xf numFmtId="0" fontId="7" fillId="3" borderId="5" xfId="4" applyFill="1" applyBorder="1" applyProtection="1">
      <protection locked="0"/>
    </xf>
    <xf numFmtId="0" fontId="7" fillId="3" borderId="5" xfId="4" applyFill="1" applyBorder="1" applyAlignment="1" applyProtection="1">
      <alignment horizontal="left"/>
      <protection locked="0"/>
    </xf>
    <xf numFmtId="4" fontId="7" fillId="3" borderId="5" xfId="4" applyNumberFormat="1" applyFill="1" applyBorder="1" applyAlignment="1" applyProtection="1">
      <alignment horizontal="right"/>
      <protection locked="0"/>
    </xf>
    <xf numFmtId="4" fontId="7" fillId="3" borderId="5" xfId="4" applyNumberFormat="1" applyFill="1" applyBorder="1" applyProtection="1">
      <protection locked="0"/>
    </xf>
    <xf numFmtId="1" fontId="7" fillId="3" borderId="0" xfId="4" applyNumberFormat="1" applyFill="1" applyAlignment="1">
      <alignment horizontal="center"/>
    </xf>
    <xf numFmtId="0" fontId="9" fillId="3" borderId="0" xfId="4" applyFont="1" applyFill="1"/>
    <xf numFmtId="0" fontId="7" fillId="7" borderId="5" xfId="4" applyFill="1" applyBorder="1" applyAlignment="1">
      <alignment horizontal="left" vertical="center" wrapText="1"/>
    </xf>
    <xf numFmtId="0" fontId="7" fillId="7" borderId="5" xfId="4" applyFill="1" applyBorder="1" applyAlignment="1">
      <alignment horizontal="center" vertical="center" wrapText="1"/>
    </xf>
    <xf numFmtId="0" fontId="7" fillId="7" borderId="5" xfId="4" applyFill="1" applyBorder="1"/>
    <xf numFmtId="0" fontId="7" fillId="7" borderId="5" xfId="4" applyFill="1" applyBorder="1" applyAlignment="1">
      <alignment horizontal="left"/>
    </xf>
    <xf numFmtId="4" fontId="7" fillId="7" borderId="5" xfId="4" applyNumberFormat="1" applyFill="1" applyBorder="1" applyAlignment="1">
      <alignment horizontal="right"/>
    </xf>
    <xf numFmtId="4" fontId="7" fillId="7" borderId="5" xfId="4" applyNumberFormat="1" applyFill="1" applyBorder="1"/>
    <xf numFmtId="0" fontId="7" fillId="3" borderId="0" xfId="4" applyFill="1" applyAlignment="1">
      <alignment horizontal="left"/>
    </xf>
    <xf numFmtId="4" fontId="9" fillId="3" borderId="0" xfId="4" applyNumberFormat="1" applyFont="1" applyFill="1" applyAlignment="1">
      <alignment horizontal="right"/>
    </xf>
    <xf numFmtId="4" fontId="9" fillId="3" borderId="0" xfId="4" applyNumberFormat="1" applyFont="1" applyFill="1"/>
    <xf numFmtId="0" fontId="19" fillId="3" borderId="0" xfId="4" applyFont="1" applyFill="1"/>
    <xf numFmtId="0" fontId="20" fillId="3" borderId="0" xfId="4" applyFont="1" applyFill="1"/>
    <xf numFmtId="0" fontId="12" fillId="7" borderId="17" xfId="4" applyFont="1" applyFill="1" applyBorder="1" applyAlignment="1">
      <alignment horizontal="right" vertical="center"/>
    </xf>
    <xf numFmtId="0" fontId="12" fillId="0" borderId="3" xfId="0" applyFont="1" applyBorder="1"/>
    <xf numFmtId="0" fontId="14" fillId="8" borderId="1" xfId="0" applyFont="1" applyFill="1" applyBorder="1" applyAlignment="1">
      <alignment horizontal="center" vertical="center" wrapText="1"/>
    </xf>
    <xf numFmtId="3" fontId="14" fillId="7" borderId="1" xfId="0" applyNumberFormat="1" applyFont="1" applyFill="1" applyBorder="1" applyAlignment="1">
      <alignment horizontal="right" vertical="center" wrapText="1"/>
    </xf>
    <xf numFmtId="9" fontId="14" fillId="7" borderId="5" xfId="0" applyNumberFormat="1" applyFont="1" applyFill="1" applyBorder="1" applyAlignment="1">
      <alignment horizontal="right" vertical="center" wrapText="1"/>
    </xf>
    <xf numFmtId="3" fontId="14" fillId="7" borderId="1" xfId="3" applyNumberFormat="1" applyFont="1" applyFill="1" applyBorder="1" applyAlignment="1">
      <alignment horizontal="right" vertical="center" wrapText="1"/>
    </xf>
    <xf numFmtId="0" fontId="14" fillId="0" borderId="0" xfId="0" applyFont="1" applyAlignment="1">
      <alignment vertical="center" wrapText="1"/>
    </xf>
    <xf numFmtId="4" fontId="14" fillId="0" borderId="0" xfId="0" applyNumberFormat="1" applyFont="1" applyAlignment="1">
      <alignment horizontal="center" vertical="center" wrapText="1"/>
    </xf>
    <xf numFmtId="0" fontId="14" fillId="7" borderId="5" xfId="0" applyFont="1" applyFill="1" applyBorder="1" applyAlignment="1">
      <alignment vertical="center" wrapText="1"/>
    </xf>
    <xf numFmtId="0" fontId="12" fillId="7" borderId="5" xfId="4" applyFont="1" applyFill="1" applyBorder="1" applyAlignment="1">
      <alignment horizontal="center" vertical="center" wrapText="1"/>
    </xf>
    <xf numFmtId="0" fontId="14" fillId="8" borderId="5" xfId="0" applyFont="1" applyFill="1" applyBorder="1" applyAlignment="1">
      <alignment horizontal="center" vertical="center" wrapText="1"/>
    </xf>
    <xf numFmtId="0" fontId="12" fillId="7" borderId="5" xfId="4" applyFont="1" applyFill="1" applyBorder="1" applyAlignment="1">
      <alignment horizontal="center" vertical="top" wrapText="1"/>
    </xf>
    <xf numFmtId="0" fontId="14" fillId="7" borderId="5" xfId="4" applyFont="1" applyFill="1" applyBorder="1" applyAlignment="1">
      <alignment horizontal="left" vertical="top" wrapText="1"/>
    </xf>
    <xf numFmtId="0" fontId="12" fillId="7" borderId="5" xfId="4" applyFont="1" applyFill="1" applyBorder="1" applyAlignment="1">
      <alignment horizontal="left" vertical="top"/>
    </xf>
    <xf numFmtId="0" fontId="12" fillId="7" borderId="5" xfId="4" applyFont="1" applyFill="1" applyBorder="1" applyAlignment="1">
      <alignment horizontal="right" vertical="center"/>
    </xf>
    <xf numFmtId="9" fontId="12" fillId="9" borderId="5" xfId="4" applyNumberFormat="1" applyFont="1" applyFill="1" applyBorder="1" applyAlignment="1">
      <alignment horizontal="center" vertical="center"/>
    </xf>
    <xf numFmtId="3" fontId="12" fillId="7" borderId="5" xfId="4" applyNumberFormat="1" applyFont="1" applyFill="1" applyBorder="1" applyAlignment="1">
      <alignment horizontal="center" vertical="top"/>
    </xf>
    <xf numFmtId="9" fontId="12" fillId="7" borderId="5" xfId="3" applyFont="1" applyFill="1" applyBorder="1" applyAlignment="1">
      <alignment horizontal="center"/>
    </xf>
    <xf numFmtId="2" fontId="12" fillId="9" borderId="5" xfId="4" applyNumberFormat="1" applyFont="1" applyFill="1" applyBorder="1" applyAlignment="1">
      <alignment horizontal="center" vertical="center"/>
    </xf>
    <xf numFmtId="0" fontId="12" fillId="7" borderId="25" xfId="0" applyFont="1" applyFill="1" applyBorder="1"/>
    <xf numFmtId="0" fontId="12" fillId="7" borderId="26" xfId="0" applyFont="1" applyFill="1" applyBorder="1"/>
    <xf numFmtId="0" fontId="12" fillId="7" borderId="9" xfId="0" applyFont="1" applyFill="1" applyBorder="1"/>
    <xf numFmtId="0" fontId="12" fillId="7" borderId="27" xfId="0" applyFont="1" applyFill="1" applyBorder="1"/>
    <xf numFmtId="0" fontId="12" fillId="7" borderId="0" xfId="0" applyFont="1" applyFill="1"/>
    <xf numFmtId="0" fontId="12" fillId="7" borderId="28" xfId="0" applyFont="1" applyFill="1" applyBorder="1"/>
    <xf numFmtId="0" fontId="12" fillId="7" borderId="5" xfId="4" applyFont="1" applyFill="1" applyBorder="1" applyAlignment="1">
      <alignment horizontal="left" vertical="center"/>
    </xf>
    <xf numFmtId="0" fontId="12" fillId="7" borderId="29" xfId="0" applyFont="1" applyFill="1" applyBorder="1"/>
    <xf numFmtId="0" fontId="12" fillId="7" borderId="3" xfId="0" applyFont="1" applyFill="1" applyBorder="1"/>
    <xf numFmtId="0" fontId="12" fillId="7" borderId="6" xfId="0" applyFont="1" applyFill="1" applyBorder="1"/>
    <xf numFmtId="0" fontId="9" fillId="0" borderId="0" xfId="0" applyFont="1"/>
    <xf numFmtId="9" fontId="12" fillId="7" borderId="5" xfId="4" applyNumberFormat="1" applyFont="1" applyFill="1" applyBorder="1" applyAlignment="1">
      <alignment horizontal="center" vertical="center"/>
    </xf>
    <xf numFmtId="4" fontId="3" fillId="0" borderId="0" xfId="0" applyNumberFormat="1" applyFont="1"/>
    <xf numFmtId="0" fontId="14" fillId="0" borderId="0" xfId="0" applyFont="1" applyAlignment="1">
      <alignment horizontal="center" vertical="center" wrapText="1"/>
    </xf>
    <xf numFmtId="14" fontId="1" fillId="0" borderId="0" xfId="0" applyNumberFormat="1" applyFont="1" applyAlignment="1">
      <alignment horizontal="center"/>
    </xf>
    <xf numFmtId="4" fontId="1" fillId="7" borderId="1" xfId="0" applyNumberFormat="1" applyFont="1" applyFill="1" applyBorder="1"/>
    <xf numFmtId="3" fontId="1" fillId="7" borderId="4" xfId="0" applyNumberFormat="1" applyFont="1" applyFill="1" applyBorder="1" applyAlignment="1" applyProtection="1">
      <alignment horizontal="right" vertical="center"/>
      <protection locked="0"/>
    </xf>
    <xf numFmtId="4" fontId="7" fillId="0" borderId="5" xfId="0" applyNumberFormat="1" applyFont="1" applyBorder="1"/>
    <xf numFmtId="4" fontId="7" fillId="7" borderId="5" xfId="0" applyNumberFormat="1" applyFont="1" applyFill="1" applyBorder="1"/>
    <xf numFmtId="3" fontId="1" fillId="0" borderId="1" xfId="0" quotePrefix="1" applyNumberFormat="1" applyFont="1" applyBorder="1" applyAlignment="1" applyProtection="1">
      <alignment horizontal="right" vertical="center"/>
      <protection locked="0"/>
    </xf>
    <xf numFmtId="4" fontId="1" fillId="3" borderId="1" xfId="0" applyNumberFormat="1" applyFont="1" applyFill="1" applyBorder="1"/>
    <xf numFmtId="4" fontId="1" fillId="4" borderId="1" xfId="0" applyNumberFormat="1" applyFont="1" applyFill="1" applyBorder="1"/>
    <xf numFmtId="3" fontId="1" fillId="3" borderId="0" xfId="0" applyNumberFormat="1" applyFont="1" applyFill="1" applyAlignment="1" applyProtection="1">
      <alignment horizontal="right" vertical="center"/>
      <protection locked="0"/>
    </xf>
    <xf numFmtId="3" fontId="1" fillId="3" borderId="0" xfId="0" applyNumberFormat="1" applyFont="1" applyFill="1" applyAlignment="1" applyProtection="1">
      <alignment horizontal="center" vertical="center"/>
      <protection locked="0"/>
    </xf>
    <xf numFmtId="3" fontId="1" fillId="3" borderId="0" xfId="1" applyNumberFormat="1" applyFont="1" applyFill="1" applyBorder="1" applyAlignment="1" applyProtection="1">
      <alignment horizontal="center" vertical="center"/>
      <protection locked="0"/>
    </xf>
    <xf numFmtId="3" fontId="1" fillId="3" borderId="0" xfId="1" applyNumberFormat="1" applyFont="1" applyFill="1" applyBorder="1" applyAlignment="1">
      <alignment horizontal="right" vertical="center"/>
    </xf>
    <xf numFmtId="0" fontId="14" fillId="10" borderId="0" xfId="0" applyFont="1" applyFill="1" applyAlignment="1">
      <alignment horizontal="center" vertical="center" wrapText="1"/>
    </xf>
    <xf numFmtId="3" fontId="1" fillId="3" borderId="0" xfId="0" quotePrefix="1" applyNumberFormat="1" applyFont="1" applyFill="1" applyAlignment="1" applyProtection="1">
      <alignment horizontal="right" vertical="center"/>
      <protection locked="0"/>
    </xf>
    <xf numFmtId="3" fontId="1" fillId="3" borderId="0" xfId="1" applyNumberFormat="1" applyFont="1" applyFill="1" applyBorder="1" applyAlignment="1" applyProtection="1">
      <alignment horizontal="right" vertical="center"/>
      <protection locked="0"/>
    </xf>
    <xf numFmtId="3" fontId="11" fillId="3" borderId="0" xfId="1" applyNumberFormat="1" applyFont="1" applyFill="1" applyBorder="1" applyAlignment="1" applyProtection="1">
      <alignment horizontal="right" vertical="center"/>
      <protection locked="0"/>
    </xf>
    <xf numFmtId="3" fontId="1" fillId="11" borderId="0" xfId="1" applyNumberFormat="1" applyFont="1" applyFill="1" applyBorder="1" applyAlignment="1" applyProtection="1">
      <alignment horizontal="right" vertical="center"/>
      <protection locked="0"/>
    </xf>
    <xf numFmtId="166" fontId="1" fillId="11" borderId="0" xfId="1" applyNumberFormat="1" applyFont="1" applyFill="1" applyBorder="1" applyAlignment="1">
      <alignment horizontal="right" vertical="center"/>
    </xf>
    <xf numFmtId="4" fontId="1" fillId="11" borderId="0" xfId="1" applyNumberFormat="1" applyFont="1" applyFill="1" applyBorder="1" applyAlignment="1">
      <alignment horizontal="right"/>
    </xf>
    <xf numFmtId="3" fontId="1" fillId="3" borderId="30" xfId="0" applyNumberFormat="1" applyFont="1" applyFill="1" applyBorder="1" applyAlignment="1" applyProtection="1">
      <alignment horizontal="right" vertical="center"/>
      <protection locked="0"/>
    </xf>
    <xf numFmtId="1" fontId="1" fillId="11" borderId="0" xfId="1" applyNumberFormat="1" applyFont="1" applyFill="1" applyBorder="1" applyAlignment="1">
      <alignment horizontal="right"/>
    </xf>
    <xf numFmtId="4" fontId="1" fillId="3" borderId="0" xfId="3" applyNumberFormat="1" applyFont="1" applyFill="1" applyBorder="1" applyAlignment="1">
      <alignment horizontal="right"/>
    </xf>
    <xf numFmtId="4" fontId="1" fillId="11" borderId="0" xfId="0" applyNumberFormat="1" applyFont="1" applyFill="1"/>
    <xf numFmtId="4" fontId="1" fillId="11" borderId="0" xfId="0" applyNumberFormat="1" applyFont="1" applyFill="1" applyAlignment="1">
      <alignment horizontal="right"/>
    </xf>
    <xf numFmtId="0" fontId="23" fillId="0" borderId="0" xfId="0" applyFont="1"/>
    <xf numFmtId="0" fontId="12" fillId="7" borderId="5" xfId="0" applyFont="1" applyFill="1" applyBorder="1"/>
    <xf numFmtId="165" fontId="12" fillId="7" borderId="5" xfId="0" applyNumberFormat="1" applyFont="1" applyFill="1" applyBorder="1" applyAlignment="1">
      <alignment vertical="center" wrapText="1"/>
    </xf>
    <xf numFmtId="167" fontId="12" fillId="7" borderId="5" xfId="0" applyNumberFormat="1" applyFont="1" applyFill="1" applyBorder="1" applyAlignment="1">
      <alignment horizontal="center" vertical="center"/>
    </xf>
    <xf numFmtId="0" fontId="12" fillId="0" borderId="0" xfId="0" applyFont="1" applyAlignment="1">
      <alignment vertical="center"/>
    </xf>
    <xf numFmtId="4" fontId="1" fillId="3" borderId="26" xfId="0" applyNumberFormat="1" applyFont="1" applyFill="1" applyBorder="1" applyAlignment="1">
      <alignment horizontal="left"/>
    </xf>
    <xf numFmtId="3" fontId="1" fillId="3" borderId="26" xfId="1" applyNumberFormat="1" applyFont="1" applyFill="1" applyBorder="1" applyAlignment="1">
      <alignment horizontal="right" vertical="center"/>
    </xf>
    <xf numFmtId="4" fontId="1" fillId="3" borderId="3" xfId="0" applyNumberFormat="1" applyFont="1" applyFill="1" applyBorder="1" applyAlignment="1">
      <alignment horizontal="left"/>
    </xf>
    <xf numFmtId="3" fontId="1" fillId="3" borderId="3" xfId="1" applyNumberFormat="1" applyFont="1" applyFill="1" applyBorder="1" applyAlignment="1">
      <alignment horizontal="right" vertical="center"/>
    </xf>
    <xf numFmtId="4" fontId="7" fillId="0" borderId="5" xfId="0" applyNumberFormat="1" applyFont="1" applyBorder="1" applyAlignment="1" applyProtection="1">
      <alignment horizontal="center"/>
      <protection locked="0"/>
    </xf>
    <xf numFmtId="0" fontId="25" fillId="0" borderId="0" xfId="0" applyFont="1"/>
    <xf numFmtId="0" fontId="21" fillId="0" borderId="0" xfId="0" applyFont="1"/>
    <xf numFmtId="0" fontId="24" fillId="0" borderId="0" xfId="0" applyFont="1"/>
    <xf numFmtId="0" fontId="24" fillId="0" borderId="5" xfId="0" applyFont="1" applyBorder="1"/>
    <xf numFmtId="3" fontId="21" fillId="0" borderId="5" xfId="0" applyNumberFormat="1" applyFont="1" applyBorder="1" applyAlignment="1">
      <alignment horizontal="center"/>
    </xf>
    <xf numFmtId="0" fontId="24" fillId="4" borderId="5" xfId="0" applyFont="1" applyFill="1" applyBorder="1" applyAlignment="1">
      <alignment horizontal="center"/>
    </xf>
    <xf numFmtId="0" fontId="24" fillId="4" borderId="5" xfId="0" applyFont="1" applyFill="1" applyBorder="1"/>
    <xf numFmtId="0" fontId="14" fillId="8" borderId="24"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2" fillId="5" borderId="31" xfId="0" applyFont="1" applyFill="1" applyBorder="1" applyAlignment="1" applyProtection="1">
      <alignment horizontal="center"/>
      <protection locked="0"/>
    </xf>
    <xf numFmtId="167" fontId="12" fillId="7" borderId="31" xfId="0" applyNumberFormat="1" applyFont="1" applyFill="1" applyBorder="1" applyAlignment="1">
      <alignment horizontal="center" vertical="center"/>
    </xf>
    <xf numFmtId="165" fontId="12" fillId="7" borderId="11" xfId="0" applyNumberFormat="1" applyFont="1" applyFill="1" applyBorder="1"/>
    <xf numFmtId="0" fontId="12" fillId="5" borderId="24" xfId="0" applyFont="1" applyFill="1" applyBorder="1" applyAlignment="1" applyProtection="1">
      <alignment horizontal="center"/>
      <protection locked="0"/>
    </xf>
    <xf numFmtId="0" fontId="23" fillId="7" borderId="26" xfId="0" applyFont="1" applyFill="1" applyBorder="1" applyAlignment="1">
      <alignment horizontal="center" vertical="center" wrapText="1"/>
    </xf>
    <xf numFmtId="0" fontId="23" fillId="7" borderId="0" xfId="0" applyFont="1" applyFill="1" applyAlignment="1">
      <alignment horizontal="center" vertical="center" wrapText="1"/>
    </xf>
    <xf numFmtId="0" fontId="12" fillId="7" borderId="12" xfId="0" applyFont="1" applyFill="1" applyBorder="1" applyAlignment="1">
      <alignment horizontal="center" vertical="center" wrapText="1"/>
    </xf>
    <xf numFmtId="0" fontId="12" fillId="7" borderId="26" xfId="0" applyFont="1" applyFill="1" applyBorder="1" applyAlignment="1">
      <alignment horizontal="center" vertical="center" wrapText="1"/>
    </xf>
    <xf numFmtId="1" fontId="6" fillId="3" borderId="11" xfId="0" applyNumberFormat="1" applyFont="1" applyFill="1" applyBorder="1" applyAlignment="1">
      <alignment horizontal="center"/>
    </xf>
    <xf numFmtId="1" fontId="6" fillId="3" borderId="12" xfId="0" applyNumberFormat="1" applyFont="1" applyFill="1" applyBorder="1" applyAlignment="1">
      <alignment horizontal="center"/>
    </xf>
    <xf numFmtId="0" fontId="14" fillId="8" borderId="11" xfId="0" applyFont="1" applyFill="1" applyBorder="1" applyAlignment="1">
      <alignment vertical="center" wrapText="1"/>
    </xf>
    <xf numFmtId="0" fontId="14" fillId="8" borderId="12" xfId="0" applyFont="1" applyFill="1" applyBorder="1" applyAlignment="1">
      <alignment vertical="center" wrapText="1"/>
    </xf>
    <xf numFmtId="0" fontId="14" fillId="8" borderId="10" xfId="0" applyFont="1" applyFill="1" applyBorder="1" applyAlignment="1">
      <alignment vertical="center" wrapText="1"/>
    </xf>
    <xf numFmtId="2" fontId="12" fillId="7" borderId="5" xfId="3" applyNumberFormat="1" applyFont="1" applyFill="1" applyBorder="1" applyAlignment="1">
      <alignment horizontal="center" vertical="center"/>
    </xf>
    <xf numFmtId="0" fontId="12" fillId="0" borderId="0" xfId="4" applyFont="1" applyAlignment="1">
      <alignment horizontal="left" wrapText="1"/>
    </xf>
    <xf numFmtId="0" fontId="13" fillId="0" borderId="3" xfId="0" applyFont="1" applyBorder="1" applyAlignment="1">
      <alignment horizontal="left" vertical="center" wrapText="1"/>
    </xf>
    <xf numFmtId="2" fontId="12" fillId="7" borderId="23" xfId="4" applyNumberFormat="1" applyFont="1" applyFill="1" applyBorder="1" applyAlignment="1">
      <alignment horizontal="center"/>
    </xf>
    <xf numFmtId="2" fontId="12" fillId="7" borderId="18" xfId="4" applyNumberFormat="1" applyFont="1" applyFill="1" applyBorder="1" applyAlignment="1">
      <alignment horizontal="center"/>
    </xf>
    <xf numFmtId="2" fontId="12" fillId="0" borderId="23" xfId="4" applyNumberFormat="1" applyFont="1" applyBorder="1" applyAlignment="1" applyProtection="1">
      <alignment horizontal="center"/>
      <protection locked="0"/>
    </xf>
    <xf numFmtId="2" fontId="12" fillId="0" borderId="18" xfId="4" applyNumberFormat="1" applyFont="1" applyBorder="1" applyAlignment="1" applyProtection="1">
      <alignment horizontal="center"/>
      <protection locked="0"/>
    </xf>
    <xf numFmtId="2" fontId="17" fillId="7" borderId="23" xfId="4" applyNumberFormat="1" applyFont="1" applyFill="1" applyBorder="1" applyAlignment="1" applyProtection="1">
      <alignment horizontal="center"/>
      <protection locked="0"/>
    </xf>
    <xf numFmtId="2" fontId="17" fillId="7" borderId="18" xfId="4" applyNumberFormat="1" applyFont="1" applyFill="1" applyBorder="1" applyAlignment="1" applyProtection="1">
      <alignment horizontal="center"/>
      <protection locked="0"/>
    </xf>
    <xf numFmtId="2" fontId="15" fillId="7" borderId="23" xfId="4" applyNumberFormat="1" applyFont="1" applyFill="1" applyBorder="1" applyAlignment="1">
      <alignment horizontal="center"/>
    </xf>
    <xf numFmtId="2" fontId="15" fillId="7" borderId="18" xfId="4" applyNumberFormat="1" applyFont="1" applyFill="1" applyBorder="1" applyAlignment="1">
      <alignment horizontal="center"/>
    </xf>
  </cellXfs>
  <cellStyles count="6">
    <cellStyle name="Comma" xfId="1" builtinId="3"/>
    <cellStyle name="Normaallaad 2" xfId="2" xr:uid="{00000000-0005-0000-0000-000001000000}"/>
    <cellStyle name="Normal" xfId="0" builtinId="0"/>
    <cellStyle name="Normal 3" xfId="4" xr:uid="{BD6D12EE-C729-4BC7-8F71-22E957DF871C}"/>
    <cellStyle name="Percent" xfId="3" builtinId="5"/>
    <cellStyle name="Percent 2" xfId="5" xr:uid="{8E9E8925-0EFF-41FE-A06F-7A2BA5D87BF3}"/>
  </cellStyles>
  <dxfs count="16">
    <dxf>
      <font>
        <color theme="0"/>
      </font>
      <fill>
        <patternFill>
          <bgColor theme="0"/>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indexed="2"/>
      </font>
    </dxf>
  </dxfs>
  <tableStyles count="0" defaultTableStyle="TableStyleMedium2" defaultPivotStyle="PivotStyleLight16"/>
  <colors>
    <mruColors>
      <color rgb="FF3333FF"/>
      <color rgb="FF3366FF"/>
      <color rgb="FFCCFFCC"/>
      <color rgb="FF00FF00"/>
      <color rgb="FFCCFF33"/>
      <color rgb="FFFF6699"/>
      <color rgb="FFFF66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2611279</xdr:colOff>
      <xdr:row>5</xdr:row>
      <xdr:rowOff>19042</xdr:rowOff>
    </xdr:to>
    <xdr:pic>
      <xdr:nvPicPr>
        <xdr:cNvPr id="2" name="Picture 1">
          <a:extLst>
            <a:ext uri="{FF2B5EF4-FFF2-40B4-BE49-F238E27FC236}">
              <a16:creationId xmlns:a16="http://schemas.microsoft.com/office/drawing/2014/main" id="{51E3E040-351B-492D-8994-A795E13DF836}"/>
            </a:ext>
          </a:extLst>
        </xdr:cNvPr>
        <xdr:cNvPicPr>
          <a:picLocks noChangeAspect="1"/>
        </xdr:cNvPicPr>
      </xdr:nvPicPr>
      <xdr:blipFill>
        <a:blip xmlns:r="http://schemas.openxmlformats.org/officeDocument/2006/relationships" r:embed="rId1"/>
        <a:stretch>
          <a:fillRect/>
        </a:stretch>
      </xdr:blipFill>
      <xdr:spPr>
        <a:xfrm>
          <a:off x="0" y="0"/>
          <a:ext cx="2611279" cy="847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259593</xdr:colOff>
      <xdr:row>57</xdr:row>
      <xdr:rowOff>87025</xdr:rowOff>
    </xdr:to>
    <xdr:pic>
      <xdr:nvPicPr>
        <xdr:cNvPr id="3" name="Picture 2">
          <a:extLst>
            <a:ext uri="{FF2B5EF4-FFF2-40B4-BE49-F238E27FC236}">
              <a16:creationId xmlns:a16="http://schemas.microsoft.com/office/drawing/2014/main" id="{7F4609AA-77C1-0DE0-19B7-4EBF971ECCA1}"/>
            </a:ext>
          </a:extLst>
        </xdr:cNvPr>
        <xdr:cNvPicPr>
          <a:picLocks noChangeAspect="1"/>
        </xdr:cNvPicPr>
      </xdr:nvPicPr>
      <xdr:blipFill>
        <a:blip xmlns:r="http://schemas.openxmlformats.org/officeDocument/2006/relationships" r:embed="rId1"/>
        <a:stretch>
          <a:fillRect/>
        </a:stretch>
      </xdr:blipFill>
      <xdr:spPr>
        <a:xfrm>
          <a:off x="0" y="0"/>
          <a:ext cx="17328393" cy="931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orjas\Desktop\8.1%20Hindamiskomisjon\Hindamiskomisjon%202025.01.23\Fesma%20Alu%20O&#220;\Fesma%20Alu%20O&#220;%20Finantsprognoos%2019.1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andmed"/>
      <sheetName val="Tooted"/>
      <sheetName val="Kassavood"/>
      <sheetName val="Kasumiaruanne"/>
      <sheetName val="Bilanss"/>
      <sheetName val="Töötajad"/>
      <sheetName val="Majandusnäitajate koondtabel"/>
      <sheetName val="Finantsvõimekus"/>
    </sheetNames>
    <sheetDataSet>
      <sheetData sheetId="0"/>
      <sheetData sheetId="1"/>
      <sheetData sheetId="2"/>
      <sheetData sheetId="3"/>
      <sheetData sheetId="4">
        <row r="50">
          <cell r="C50">
            <v>67516</v>
          </cell>
        </row>
        <row r="51">
          <cell r="C51">
            <v>325647</v>
          </cell>
        </row>
        <row r="52">
          <cell r="C52">
            <v>199220</v>
          </cell>
        </row>
        <row r="53">
          <cell r="C53">
            <v>27800</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8264-EA37-4F9A-8776-0A708880E621}">
  <sheetPr>
    <pageSetUpPr fitToPage="1"/>
  </sheetPr>
  <dimension ref="A6:J27"/>
  <sheetViews>
    <sheetView zoomScale="115" zoomScaleNormal="115" workbookViewId="0">
      <pane ySplit="9" topLeftCell="A10" activePane="bottomLeft" state="frozen"/>
      <selection pane="bottomLeft" activeCell="G25" sqref="G25"/>
    </sheetView>
  </sheetViews>
  <sheetFormatPr defaultColWidth="9.140625" defaultRowHeight="12.75" x14ac:dyDescent="0.2"/>
  <cols>
    <col min="1" max="1" width="49.42578125" style="134" customWidth="1"/>
    <col min="2" max="2" width="24.7109375" style="135" customWidth="1"/>
    <col min="3" max="3" width="12.7109375" style="134" customWidth="1"/>
    <col min="4" max="5" width="12.7109375" style="135" customWidth="1"/>
    <col min="6" max="6" width="12.7109375" style="134" customWidth="1"/>
    <col min="7" max="9" width="9.140625" style="134"/>
    <col min="10" max="12" width="0" style="134" hidden="1" customWidth="1"/>
    <col min="13" max="16384" width="9.140625" style="134"/>
  </cols>
  <sheetData>
    <row r="6" spans="1:10" x14ac:dyDescent="0.2">
      <c r="B6" s="141"/>
      <c r="D6" s="141"/>
      <c r="E6" s="141"/>
    </row>
    <row r="7" spans="1:10" x14ac:dyDescent="0.2">
      <c r="A7" s="142" t="s">
        <v>126</v>
      </c>
    </row>
    <row r="9" spans="1:10" s="136" customFormat="1" ht="38.25" x14ac:dyDescent="0.2">
      <c r="A9" s="143" t="s">
        <v>70</v>
      </c>
      <c r="B9" s="144" t="s">
        <v>71</v>
      </c>
      <c r="C9" s="144" t="s">
        <v>163</v>
      </c>
      <c r="D9" s="144" t="s">
        <v>164</v>
      </c>
      <c r="E9" s="144" t="s">
        <v>72</v>
      </c>
      <c r="F9" s="144" t="s">
        <v>172</v>
      </c>
    </row>
    <row r="10" spans="1:10" x14ac:dyDescent="0.2">
      <c r="A10" s="137" t="s">
        <v>125</v>
      </c>
      <c r="B10" s="138"/>
      <c r="C10" s="140"/>
      <c r="D10" s="139"/>
      <c r="E10" s="139"/>
      <c r="F10" s="140"/>
      <c r="J10" s="134" t="s">
        <v>34</v>
      </c>
    </row>
    <row r="11" spans="1:10" x14ac:dyDescent="0.2">
      <c r="A11" s="137" t="s">
        <v>127</v>
      </c>
      <c r="B11" s="138"/>
      <c r="C11" s="140"/>
      <c r="D11" s="139"/>
      <c r="E11" s="139"/>
      <c r="F11" s="140"/>
      <c r="J11" s="134" t="s">
        <v>189</v>
      </c>
    </row>
    <row r="12" spans="1:10" x14ac:dyDescent="0.2">
      <c r="A12" s="137" t="s">
        <v>128</v>
      </c>
      <c r="B12" s="138"/>
      <c r="C12" s="140"/>
      <c r="D12" s="139"/>
      <c r="E12" s="139"/>
      <c r="F12" s="140"/>
      <c r="J12" s="134" t="s">
        <v>190</v>
      </c>
    </row>
    <row r="13" spans="1:10" x14ac:dyDescent="0.2">
      <c r="A13" s="137" t="s">
        <v>64</v>
      </c>
      <c r="B13" s="138"/>
      <c r="C13" s="140"/>
      <c r="D13" s="139"/>
      <c r="E13" s="139"/>
      <c r="F13" s="140"/>
    </row>
    <row r="14" spans="1:10" x14ac:dyDescent="0.2">
      <c r="A14" s="137" t="s">
        <v>64</v>
      </c>
      <c r="B14" s="138"/>
      <c r="C14" s="140"/>
      <c r="D14" s="139"/>
      <c r="E14" s="139"/>
      <c r="F14" s="140"/>
    </row>
    <row r="15" spans="1:10" x14ac:dyDescent="0.2">
      <c r="A15" s="137" t="s">
        <v>64</v>
      </c>
      <c r="B15" s="138"/>
      <c r="C15" s="140"/>
      <c r="D15" s="139"/>
      <c r="E15" s="139"/>
      <c r="F15" s="140"/>
    </row>
    <row r="16" spans="1:10" x14ac:dyDescent="0.2">
      <c r="A16" s="137" t="s">
        <v>64</v>
      </c>
      <c r="B16" s="138"/>
      <c r="C16" s="140"/>
      <c r="D16" s="139"/>
      <c r="E16" s="139"/>
      <c r="F16" s="140"/>
    </row>
    <row r="17" spans="1:6" x14ac:dyDescent="0.2">
      <c r="A17" s="137" t="s">
        <v>64</v>
      </c>
      <c r="B17" s="138"/>
      <c r="C17" s="140"/>
      <c r="D17" s="139"/>
      <c r="E17" s="139"/>
      <c r="F17" s="140"/>
    </row>
    <row r="18" spans="1:6" x14ac:dyDescent="0.2">
      <c r="A18" s="137" t="s">
        <v>64</v>
      </c>
      <c r="B18" s="138"/>
      <c r="C18" s="140"/>
      <c r="D18" s="139"/>
      <c r="E18" s="139"/>
      <c r="F18" s="140"/>
    </row>
    <row r="19" spans="1:6" x14ac:dyDescent="0.2">
      <c r="A19" s="137" t="s">
        <v>64</v>
      </c>
      <c r="B19" s="138"/>
      <c r="C19" s="140"/>
      <c r="D19" s="139"/>
      <c r="E19" s="139"/>
      <c r="F19" s="140"/>
    </row>
    <row r="20" spans="1:6" x14ac:dyDescent="0.2">
      <c r="A20" s="137" t="s">
        <v>64</v>
      </c>
      <c r="B20" s="138"/>
      <c r="C20" s="140"/>
      <c r="D20" s="139"/>
      <c r="E20" s="139"/>
      <c r="F20" s="140"/>
    </row>
    <row r="21" spans="1:6" x14ac:dyDescent="0.2">
      <c r="A21" s="137" t="s">
        <v>64</v>
      </c>
      <c r="B21" s="138"/>
      <c r="C21" s="140"/>
      <c r="D21" s="139"/>
      <c r="E21" s="139"/>
      <c r="F21" s="140"/>
    </row>
    <row r="22" spans="1:6" x14ac:dyDescent="0.2">
      <c r="A22" s="137" t="s">
        <v>64</v>
      </c>
      <c r="B22" s="138"/>
      <c r="C22" s="140"/>
      <c r="D22" s="139"/>
      <c r="E22" s="139"/>
      <c r="F22" s="140"/>
    </row>
    <row r="23" spans="1:6" x14ac:dyDescent="0.2">
      <c r="A23" s="137" t="s">
        <v>64</v>
      </c>
      <c r="B23" s="138"/>
      <c r="C23" s="140"/>
      <c r="D23" s="139"/>
      <c r="E23" s="139"/>
      <c r="F23" s="140"/>
    </row>
    <row r="24" spans="1:6" x14ac:dyDescent="0.2">
      <c r="A24" s="145" t="s">
        <v>73</v>
      </c>
      <c r="B24" s="146"/>
      <c r="C24" s="148">
        <f>SUM(C10:C23)</f>
        <v>0</v>
      </c>
      <c r="D24" s="147">
        <f>SUM(D10:D23)</f>
        <v>0</v>
      </c>
      <c r="E24" s="147">
        <f>SUM(E10:E23)</f>
        <v>0</v>
      </c>
      <c r="F24" s="148">
        <f>SUM(F10:F23)</f>
        <v>0</v>
      </c>
    </row>
    <row r="25" spans="1:6" x14ac:dyDescent="0.2">
      <c r="A25" s="142"/>
      <c r="B25" s="149"/>
      <c r="C25" s="151"/>
      <c r="D25" s="150"/>
      <c r="E25" s="150"/>
      <c r="F25" s="151"/>
    </row>
    <row r="26" spans="1:6" x14ac:dyDescent="0.2">
      <c r="A26" s="152"/>
      <c r="B26" s="149"/>
      <c r="C26" s="151"/>
      <c r="D26" s="150"/>
      <c r="E26" s="150"/>
      <c r="F26" s="151"/>
    </row>
    <row r="27" spans="1:6" x14ac:dyDescent="0.2">
      <c r="A27" s="153"/>
    </row>
  </sheetData>
  <sheetProtection sheet="1" objects="1" scenarios="1"/>
  <dataValidations count="2">
    <dataValidation type="list" allowBlank="1" showInputMessage="1" showErrorMessage="1" error="Sisestus ei ole õige" sqref="B24" xr:uid="{A97802DE-6702-4AB6-9C1E-445E0921CB27}">
      <formula1>#REF!</formula1>
    </dataValidation>
    <dataValidation type="list" allowBlank="1" showInputMessage="1" showErrorMessage="1" sqref="B10:B23" xr:uid="{84B3952F-E3E5-4A6E-B16A-A8E60649D72E}">
      <formula1>$J$10:$J$12</formula1>
    </dataValidation>
  </dataValidations>
  <printOptions horizontalCentered="1"/>
  <pageMargins left="0.74803149606299213" right="0.74803149606299213" top="0.98425196850393704" bottom="0.98425196850393704" header="0" footer="0"/>
  <pageSetup paperSize="9" scale="7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3:I27"/>
  <sheetViews>
    <sheetView showGridLines="0" workbookViewId="0">
      <pane ySplit="3" topLeftCell="A4" activePane="bottomLeft" state="frozen"/>
      <selection pane="bottomLeft" activeCell="L24" sqref="L24"/>
    </sheetView>
  </sheetViews>
  <sheetFormatPr defaultColWidth="8.85546875" defaultRowHeight="12.75" x14ac:dyDescent="0.2"/>
  <cols>
    <col min="1" max="1" width="24.7109375" customWidth="1"/>
    <col min="2" max="8" width="12.7109375" customWidth="1"/>
  </cols>
  <sheetData>
    <row r="3" spans="1:9" ht="60" x14ac:dyDescent="0.25">
      <c r="A3" s="212"/>
      <c r="B3" s="164" t="s">
        <v>197</v>
      </c>
      <c r="C3" s="228" t="s">
        <v>198</v>
      </c>
      <c r="D3" s="229" t="s">
        <v>199</v>
      </c>
      <c r="E3" s="156" t="s">
        <v>200</v>
      </c>
      <c r="F3" s="156" t="s">
        <v>201</v>
      </c>
      <c r="G3" s="156" t="s">
        <v>202</v>
      </c>
      <c r="H3" s="156" t="s">
        <v>203</v>
      </c>
      <c r="I3" s="22"/>
    </row>
    <row r="4" spans="1:9" ht="15" x14ac:dyDescent="0.25">
      <c r="A4" s="232" t="s">
        <v>75</v>
      </c>
      <c r="B4" s="23"/>
      <c r="C4" s="233"/>
      <c r="D4" s="230"/>
      <c r="E4" s="23"/>
      <c r="F4" s="23"/>
      <c r="G4" s="23"/>
      <c r="H4" s="23"/>
      <c r="I4" s="22"/>
    </row>
    <row r="5" spans="1:9" ht="15" x14ac:dyDescent="0.25">
      <c r="A5" s="232" t="s">
        <v>76</v>
      </c>
      <c r="B5" s="23"/>
      <c r="C5" s="233"/>
      <c r="D5" s="230"/>
      <c r="E5" s="23"/>
      <c r="F5" s="23"/>
      <c r="G5" s="23"/>
      <c r="H5" s="23"/>
      <c r="I5" s="22"/>
    </row>
    <row r="6" spans="1:9" ht="15" x14ac:dyDescent="0.25">
      <c r="A6" s="232" t="s">
        <v>77</v>
      </c>
      <c r="B6" s="23"/>
      <c r="C6" s="233"/>
      <c r="D6" s="230"/>
      <c r="E6" s="23"/>
      <c r="F6" s="23"/>
      <c r="G6" s="23"/>
      <c r="H6" s="23"/>
      <c r="I6" s="22"/>
    </row>
    <row r="7" spans="1:9" ht="15" x14ac:dyDescent="0.25">
      <c r="A7" s="232" t="s">
        <v>78</v>
      </c>
      <c r="B7" s="23"/>
      <c r="C7" s="233"/>
      <c r="D7" s="230"/>
      <c r="E7" s="23"/>
      <c r="F7" s="23"/>
      <c r="G7" s="23"/>
      <c r="H7" s="23"/>
      <c r="I7" s="22"/>
    </row>
    <row r="8" spans="1:9" ht="15" x14ac:dyDescent="0.25">
      <c r="A8" s="232" t="s">
        <v>79</v>
      </c>
      <c r="B8" s="23"/>
      <c r="C8" s="233"/>
      <c r="D8" s="230"/>
      <c r="E8" s="23"/>
      <c r="F8" s="23"/>
      <c r="G8" s="23"/>
      <c r="H8" s="23"/>
      <c r="I8" s="22"/>
    </row>
    <row r="9" spans="1:9" ht="15" x14ac:dyDescent="0.25">
      <c r="A9" s="232" t="s">
        <v>80</v>
      </c>
      <c r="B9" s="23"/>
      <c r="C9" s="233"/>
      <c r="D9" s="230"/>
      <c r="E9" s="23"/>
      <c r="F9" s="23"/>
      <c r="G9" s="23"/>
      <c r="H9" s="23"/>
      <c r="I9" s="22"/>
    </row>
    <row r="10" spans="1:9" ht="15" x14ac:dyDescent="0.25">
      <c r="A10" s="232" t="s">
        <v>81</v>
      </c>
      <c r="B10" s="23"/>
      <c r="C10" s="233"/>
      <c r="D10" s="230"/>
      <c r="E10" s="23"/>
      <c r="F10" s="23"/>
      <c r="G10" s="23"/>
      <c r="H10" s="23"/>
      <c r="I10" s="22"/>
    </row>
    <row r="11" spans="1:9" ht="15" x14ac:dyDescent="0.25">
      <c r="A11" s="232" t="s">
        <v>82</v>
      </c>
      <c r="B11" s="23"/>
      <c r="C11" s="233"/>
      <c r="D11" s="230"/>
      <c r="E11" s="23"/>
      <c r="F11" s="23"/>
      <c r="G11" s="23"/>
      <c r="H11" s="23"/>
      <c r="I11" s="22"/>
    </row>
    <row r="12" spans="1:9" ht="15" x14ac:dyDescent="0.25">
      <c r="A12" s="232" t="s">
        <v>83</v>
      </c>
      <c r="B12" s="23"/>
      <c r="C12" s="233"/>
      <c r="D12" s="230"/>
      <c r="E12" s="23"/>
      <c r="F12" s="23"/>
      <c r="G12" s="23"/>
      <c r="H12" s="23"/>
      <c r="I12" s="22"/>
    </row>
    <row r="13" spans="1:9" ht="15" x14ac:dyDescent="0.25">
      <c r="A13" s="232" t="s">
        <v>84</v>
      </c>
      <c r="B13" s="23"/>
      <c r="C13" s="233"/>
      <c r="D13" s="230"/>
      <c r="E13" s="23"/>
      <c r="F13" s="23"/>
      <c r="G13" s="23"/>
      <c r="H13" s="23"/>
      <c r="I13" s="22"/>
    </row>
    <row r="14" spans="1:9" ht="15" x14ac:dyDescent="0.25">
      <c r="A14" s="232" t="s">
        <v>85</v>
      </c>
      <c r="B14" s="23"/>
      <c r="C14" s="233"/>
      <c r="D14" s="230"/>
      <c r="E14" s="23"/>
      <c r="F14" s="23"/>
      <c r="G14" s="23"/>
      <c r="H14" s="23"/>
      <c r="I14" s="22"/>
    </row>
    <row r="15" spans="1:9" ht="15" x14ac:dyDescent="0.25">
      <c r="A15" s="232" t="s">
        <v>86</v>
      </c>
      <c r="B15" s="23"/>
      <c r="C15" s="233"/>
      <c r="D15" s="230"/>
      <c r="E15" s="23"/>
      <c r="F15" s="23"/>
      <c r="G15" s="23"/>
      <c r="H15" s="23"/>
      <c r="I15" s="22"/>
    </row>
    <row r="16" spans="1:9" ht="13.15" customHeight="1" x14ac:dyDescent="0.2">
      <c r="B16" s="236" t="s">
        <v>187</v>
      </c>
      <c r="C16" s="236"/>
      <c r="D16" s="234" t="s">
        <v>188</v>
      </c>
      <c r="E16" s="234"/>
      <c r="F16" s="234"/>
      <c r="G16" s="234"/>
      <c r="H16" s="234"/>
    </row>
    <row r="17" spans="1:9" ht="13.15" customHeight="1" x14ac:dyDescent="0.2">
      <c r="B17" s="236"/>
      <c r="C17" s="236"/>
      <c r="D17" s="235"/>
      <c r="E17" s="235"/>
      <c r="F17" s="235"/>
      <c r="G17" s="235"/>
      <c r="H17" s="235"/>
    </row>
    <row r="18" spans="1:9" ht="13.15" customHeight="1" x14ac:dyDescent="0.2">
      <c r="B18" s="237"/>
      <c r="C18" s="237"/>
      <c r="D18" s="235"/>
      <c r="E18" s="235"/>
      <c r="F18" s="235"/>
      <c r="G18" s="235"/>
      <c r="H18" s="235"/>
    </row>
    <row r="22" spans="1:9" ht="60" x14ac:dyDescent="0.25">
      <c r="A22" s="212"/>
      <c r="B22" s="164" t="s">
        <v>197</v>
      </c>
      <c r="C22" s="228" t="s">
        <v>198</v>
      </c>
      <c r="D22" s="229" t="s">
        <v>199</v>
      </c>
      <c r="E22" s="156" t="s">
        <v>200</v>
      </c>
      <c r="F22" s="156" t="s">
        <v>201</v>
      </c>
      <c r="G22" s="156" t="s">
        <v>202</v>
      </c>
      <c r="H22" s="156" t="s">
        <v>203</v>
      </c>
      <c r="I22" s="22"/>
    </row>
    <row r="23" spans="1:9" s="21" customFormat="1" ht="45" x14ac:dyDescent="0.2">
      <c r="A23" s="213" t="s">
        <v>153</v>
      </c>
      <c r="B23" s="231" t="e">
        <f t="shared" ref="B23:C23" si="0">AVERAGE(B4:B15)</f>
        <v>#DIV/0!</v>
      </c>
      <c r="C23" s="231" t="e">
        <f t="shared" si="0"/>
        <v>#DIV/0!</v>
      </c>
      <c r="D23" s="231" t="e">
        <f>AVERAGE(D4:D15)</f>
        <v>#DIV/0!</v>
      </c>
      <c r="E23" s="214" t="e">
        <f t="shared" ref="E23:H23" si="1">AVERAGE(E4:E15)</f>
        <v>#DIV/0!</v>
      </c>
      <c r="F23" s="214" t="e">
        <f t="shared" si="1"/>
        <v>#DIV/0!</v>
      </c>
      <c r="G23" s="214" t="e">
        <f t="shared" si="1"/>
        <v>#DIV/0!</v>
      </c>
      <c r="H23" s="214" t="e">
        <f t="shared" si="1"/>
        <v>#DIV/0!</v>
      </c>
      <c r="I23" s="215"/>
    </row>
    <row r="24" spans="1:9" ht="16.149999999999999" customHeight="1" x14ac:dyDescent="0.2">
      <c r="A24" s="211"/>
      <c r="B24" s="234" t="s">
        <v>186</v>
      </c>
      <c r="C24" s="234"/>
      <c r="D24" s="234"/>
      <c r="E24" s="234"/>
      <c r="F24" s="234"/>
      <c r="G24" s="234"/>
      <c r="H24" s="234"/>
    </row>
    <row r="25" spans="1:9" ht="12.75" customHeight="1" x14ac:dyDescent="0.2">
      <c r="A25" s="211"/>
      <c r="B25" s="235"/>
      <c r="C25" s="235"/>
      <c r="D25" s="235"/>
      <c r="E25" s="235"/>
      <c r="F25" s="235"/>
      <c r="G25" s="235"/>
      <c r="H25" s="235"/>
    </row>
    <row r="26" spans="1:9" ht="12.75" customHeight="1" x14ac:dyDescent="0.2">
      <c r="A26" s="211"/>
      <c r="B26" s="235"/>
      <c r="C26" s="235"/>
      <c r="D26" s="235"/>
      <c r="E26" s="235"/>
      <c r="F26" s="235"/>
      <c r="G26" s="235"/>
      <c r="H26" s="235"/>
    </row>
    <row r="27" spans="1:9" x14ac:dyDescent="0.2">
      <c r="A27" s="133"/>
    </row>
  </sheetData>
  <sheetProtection algorithmName="SHA-512" hashValue="0zGSqw6LDWqV1q8JH1AfjSZG6ivmWJZiZVFEFVbiAixuF3HYZIxJf484sRwaUQwwcqha2/JUqb1/lnHHUiwT9w==" saltValue="JeHpJUCJw50/5bj3oLYUTA==" spinCount="100000" sheet="1" objects="1" scenarios="1"/>
  <mergeCells count="3">
    <mergeCell ref="D16:H18"/>
    <mergeCell ref="B16:C18"/>
    <mergeCell ref="B24:H2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outlinePr summaryBelow="0" summaryRight="0"/>
    <pageSetUpPr fitToPage="1"/>
  </sheetPr>
  <dimension ref="A1:L53"/>
  <sheetViews>
    <sheetView showGridLines="0" workbookViewId="0">
      <pane ySplit="1" topLeftCell="A2" activePane="bottomLeft" state="frozen"/>
      <selection pane="bottomLeft" activeCell="B45" sqref="B45"/>
    </sheetView>
  </sheetViews>
  <sheetFormatPr defaultColWidth="9.140625" defaultRowHeight="12.75" outlineLevelRow="1" x14ac:dyDescent="0.2"/>
  <cols>
    <col min="1" max="1" width="56.7109375" style="2" customWidth="1"/>
    <col min="2" max="2" width="12.7109375" style="2" customWidth="1"/>
    <col min="3" max="3" width="12.7109375" style="14" customWidth="1"/>
    <col min="4" max="8" width="12.7109375" style="9" customWidth="1"/>
    <col min="9" max="9" width="2.7109375" style="210" customWidth="1"/>
    <col min="10" max="10" width="33.140625" style="10" customWidth="1"/>
    <col min="11" max="11" width="9.140625" style="10" customWidth="1"/>
    <col min="12" max="12" width="23.28515625" style="10" hidden="1" customWidth="1"/>
    <col min="13" max="16384" width="9.140625" style="10"/>
  </cols>
  <sheetData>
    <row r="1" spans="1:12" ht="71.25" customHeight="1" x14ac:dyDescent="0.2">
      <c r="A1"/>
      <c r="B1" s="164" t="s">
        <v>195</v>
      </c>
      <c r="C1" s="164" t="s">
        <v>196</v>
      </c>
      <c r="D1" s="156" t="s">
        <v>199</v>
      </c>
      <c r="E1" s="156" t="s">
        <v>204</v>
      </c>
      <c r="F1" s="156" t="s">
        <v>205</v>
      </c>
      <c r="G1" s="156" t="s">
        <v>206</v>
      </c>
      <c r="H1" s="156" t="s">
        <v>207</v>
      </c>
      <c r="I1" s="199"/>
    </row>
    <row r="2" spans="1:12" ht="15" x14ac:dyDescent="0.2">
      <c r="A2"/>
      <c r="B2"/>
      <c r="C2"/>
      <c r="D2"/>
      <c r="E2"/>
      <c r="F2"/>
      <c r="G2"/>
      <c r="H2"/>
      <c r="I2" s="199"/>
    </row>
    <row r="3" spans="1:12" x14ac:dyDescent="0.2">
      <c r="A3" s="2" t="s">
        <v>133</v>
      </c>
      <c r="B3" s="61"/>
      <c r="C3" s="64"/>
      <c r="D3" s="11"/>
      <c r="E3" s="11"/>
      <c r="F3" s="11"/>
      <c r="G3" s="11"/>
      <c r="H3" s="11"/>
      <c r="I3" s="205"/>
    </row>
    <row r="4" spans="1:12" x14ac:dyDescent="0.2">
      <c r="A4" s="188" t="s">
        <v>0</v>
      </c>
      <c r="B4" s="189">
        <f>SUM(B5:B10)</f>
        <v>0</v>
      </c>
      <c r="C4" s="189">
        <f t="shared" ref="C4:H4" si="0">SUM(C5:C10)</f>
        <v>0</v>
      </c>
      <c r="D4" s="189">
        <f t="shared" si="0"/>
        <v>0</v>
      </c>
      <c r="E4" s="189">
        <f t="shared" si="0"/>
        <v>0</v>
      </c>
      <c r="F4" s="189">
        <f t="shared" si="0"/>
        <v>0</v>
      </c>
      <c r="G4" s="189">
        <f t="shared" si="0"/>
        <v>0</v>
      </c>
      <c r="H4" s="189">
        <f t="shared" si="0"/>
        <v>0</v>
      </c>
      <c r="I4" s="206"/>
      <c r="J4" s="191" t="s">
        <v>169</v>
      </c>
      <c r="L4" s="191" t="s">
        <v>168</v>
      </c>
    </row>
    <row r="5" spans="1:12" x14ac:dyDescent="0.2">
      <c r="A5" s="108" t="s">
        <v>191</v>
      </c>
      <c r="B5" s="113"/>
      <c r="C5" s="114"/>
      <c r="D5" s="114"/>
      <c r="E5" s="114"/>
      <c r="F5" s="114"/>
      <c r="G5" s="114"/>
      <c r="H5" s="114"/>
      <c r="I5" s="206"/>
      <c r="J5" s="220" t="s">
        <v>170</v>
      </c>
      <c r="L5" s="190" t="s">
        <v>171</v>
      </c>
    </row>
    <row r="6" spans="1:12" x14ac:dyDescent="0.2">
      <c r="A6" s="108" t="s">
        <v>192</v>
      </c>
      <c r="B6" s="115"/>
      <c r="C6" s="115"/>
      <c r="D6" s="115"/>
      <c r="E6" s="115"/>
      <c r="F6" s="115"/>
      <c r="G6" s="115"/>
      <c r="H6" s="115"/>
      <c r="I6" s="206"/>
      <c r="J6" s="220" t="s">
        <v>171</v>
      </c>
      <c r="L6" s="190" t="s">
        <v>170</v>
      </c>
    </row>
    <row r="7" spans="1:12" x14ac:dyDescent="0.2">
      <c r="A7" s="108" t="s">
        <v>193</v>
      </c>
      <c r="B7" s="115"/>
      <c r="C7" s="115"/>
      <c r="D7" s="115"/>
      <c r="E7" s="115"/>
      <c r="F7" s="115"/>
      <c r="G7" s="115"/>
      <c r="H7" s="115"/>
      <c r="I7" s="206"/>
      <c r="J7" s="220" t="s">
        <v>171</v>
      </c>
      <c r="L7" s="190"/>
    </row>
    <row r="8" spans="1:12" x14ac:dyDescent="0.2">
      <c r="A8" s="108" t="s">
        <v>194</v>
      </c>
      <c r="B8" s="115"/>
      <c r="C8" s="115"/>
      <c r="D8" s="115"/>
      <c r="E8" s="115"/>
      <c r="F8" s="115"/>
      <c r="G8" s="115"/>
      <c r="H8" s="115"/>
      <c r="I8" s="206"/>
      <c r="J8" s="220" t="s">
        <v>170</v>
      </c>
    </row>
    <row r="9" spans="1:12" x14ac:dyDescent="0.2">
      <c r="A9" s="108" t="s">
        <v>167</v>
      </c>
      <c r="B9" s="115"/>
      <c r="C9" s="115"/>
      <c r="D9" s="115"/>
      <c r="E9" s="115"/>
      <c r="F9" s="115"/>
      <c r="G9" s="115"/>
      <c r="H9" s="115"/>
      <c r="I9" s="206"/>
      <c r="J9" s="220"/>
    </row>
    <row r="10" spans="1:12" x14ac:dyDescent="0.2">
      <c r="A10" s="108" t="s">
        <v>167</v>
      </c>
      <c r="B10" s="115"/>
      <c r="C10" s="115"/>
      <c r="D10" s="115"/>
      <c r="E10" s="115"/>
      <c r="F10" s="115"/>
      <c r="G10" s="115"/>
      <c r="H10" s="115"/>
      <c r="I10" s="206"/>
      <c r="J10" s="220"/>
    </row>
    <row r="11" spans="1:12" x14ac:dyDescent="0.2">
      <c r="A11" s="193" t="s">
        <v>65</v>
      </c>
      <c r="B11" s="113"/>
      <c r="C11" s="114"/>
      <c r="D11" s="114"/>
      <c r="E11" s="114"/>
      <c r="F11" s="114"/>
      <c r="G11" s="114"/>
      <c r="H11" s="114"/>
      <c r="I11" s="195"/>
    </row>
    <row r="12" spans="1:12" x14ac:dyDescent="0.2">
      <c r="A12" s="194" t="s">
        <v>1</v>
      </c>
      <c r="B12" s="67">
        <f>B4+B11</f>
        <v>0</v>
      </c>
      <c r="C12" s="67">
        <f>C4+C11</f>
        <v>0</v>
      </c>
      <c r="D12" s="67">
        <f t="shared" ref="D12:H12" si="1">D4+D11</f>
        <v>0</v>
      </c>
      <c r="E12" s="67">
        <f t="shared" si="1"/>
        <v>0</v>
      </c>
      <c r="F12" s="67">
        <f t="shared" si="1"/>
        <v>0</v>
      </c>
      <c r="G12" s="67">
        <f t="shared" si="1"/>
        <v>0</v>
      </c>
      <c r="H12" s="67">
        <f t="shared" si="1"/>
        <v>0</v>
      </c>
      <c r="I12" s="93"/>
    </row>
    <row r="13" spans="1:12" ht="18" customHeight="1" x14ac:dyDescent="0.2">
      <c r="A13" s="12"/>
      <c r="B13" s="15"/>
      <c r="C13" s="16"/>
      <c r="D13" s="17"/>
      <c r="E13" s="17"/>
      <c r="F13" s="17"/>
      <c r="G13" s="17"/>
      <c r="H13" s="17"/>
      <c r="I13" s="207"/>
    </row>
    <row r="14" spans="1:12" x14ac:dyDescent="0.2">
      <c r="A14" s="60" t="s">
        <v>120</v>
      </c>
      <c r="B14" s="65"/>
      <c r="C14" s="66"/>
      <c r="D14" s="17"/>
      <c r="E14" s="17"/>
      <c r="F14" s="17"/>
      <c r="G14" s="17"/>
      <c r="H14" s="17"/>
      <c r="I14" s="207"/>
    </row>
    <row r="15" spans="1:12" x14ac:dyDescent="0.2">
      <c r="A15" s="112" t="s">
        <v>36</v>
      </c>
      <c r="B15" s="116"/>
      <c r="C15" s="117"/>
      <c r="D15" s="117"/>
      <c r="E15" s="117"/>
      <c r="F15" s="117"/>
      <c r="G15" s="118"/>
      <c r="H15" s="118"/>
      <c r="I15" s="196"/>
    </row>
    <row r="16" spans="1:12" x14ac:dyDescent="0.2">
      <c r="A16" s="112" t="s">
        <v>37</v>
      </c>
      <c r="B16" s="116"/>
      <c r="C16" s="119"/>
      <c r="D16" s="120"/>
      <c r="E16" s="120"/>
      <c r="F16" s="120"/>
      <c r="G16" s="121"/>
      <c r="H16" s="121"/>
      <c r="I16" s="197"/>
    </row>
    <row r="17" spans="1:9" x14ac:dyDescent="0.2">
      <c r="A17" s="112" t="s">
        <v>38</v>
      </c>
      <c r="B17" s="122"/>
      <c r="C17" s="119"/>
      <c r="D17" s="120"/>
      <c r="E17" s="120"/>
      <c r="F17" s="120"/>
      <c r="G17" s="121"/>
      <c r="H17" s="121"/>
      <c r="I17" s="197"/>
    </row>
    <row r="18" spans="1:9" x14ac:dyDescent="0.2">
      <c r="A18" s="112" t="s">
        <v>74</v>
      </c>
      <c r="B18" s="113"/>
      <c r="C18" s="114"/>
      <c r="D18" s="114"/>
      <c r="E18" s="114"/>
      <c r="F18" s="114"/>
      <c r="G18" s="114"/>
      <c r="H18" s="114"/>
      <c r="I18" s="195"/>
    </row>
    <row r="19" spans="1:9" x14ac:dyDescent="0.2">
      <c r="A19" s="112" t="s">
        <v>30</v>
      </c>
      <c r="B19" s="115"/>
      <c r="C19" s="115"/>
      <c r="D19" s="115"/>
      <c r="E19" s="115"/>
      <c r="F19" s="115"/>
      <c r="G19" s="115"/>
      <c r="H19" s="115"/>
      <c r="I19" s="195"/>
    </row>
    <row r="20" spans="1:9" x14ac:dyDescent="0.2">
      <c r="A20" s="76" t="s">
        <v>18</v>
      </c>
      <c r="B20" s="77">
        <f>SUM(B21:B24)</f>
        <v>0</v>
      </c>
      <c r="C20" s="77">
        <f>SUM(C21:C24)</f>
        <v>0</v>
      </c>
      <c r="D20" s="77">
        <f t="shared" ref="D20:H20" si="2">SUM(D21:D24)</f>
        <v>0</v>
      </c>
      <c r="E20" s="77">
        <f t="shared" si="2"/>
        <v>0</v>
      </c>
      <c r="F20" s="77">
        <f t="shared" si="2"/>
        <v>0</v>
      </c>
      <c r="G20" s="77">
        <f t="shared" si="2"/>
        <v>0</v>
      </c>
      <c r="H20" s="77">
        <f t="shared" si="2"/>
        <v>0</v>
      </c>
      <c r="I20" s="93"/>
    </row>
    <row r="21" spans="1:9" outlineLevel="1" x14ac:dyDescent="0.2">
      <c r="A21" s="73" t="s">
        <v>130</v>
      </c>
      <c r="B21" s="105"/>
      <c r="C21" s="192"/>
      <c r="D21" s="192"/>
      <c r="E21" s="192"/>
      <c r="F21" s="192"/>
      <c r="G21" s="192"/>
      <c r="H21" s="192"/>
      <c r="I21" s="200"/>
    </row>
    <row r="22" spans="1:9" outlineLevel="1" x14ac:dyDescent="0.2">
      <c r="A22" s="73" t="s">
        <v>131</v>
      </c>
      <c r="B22" s="105"/>
      <c r="C22" s="192"/>
      <c r="D22" s="192"/>
      <c r="E22" s="192"/>
      <c r="F22" s="192"/>
      <c r="G22" s="192"/>
      <c r="H22" s="192"/>
      <c r="I22" s="200"/>
    </row>
    <row r="23" spans="1:9" outlineLevel="1" x14ac:dyDescent="0.2">
      <c r="A23" s="73" t="s">
        <v>132</v>
      </c>
      <c r="B23" s="105"/>
      <c r="C23" s="105"/>
      <c r="D23" s="105"/>
      <c r="E23" s="105"/>
      <c r="F23" s="105"/>
      <c r="G23" s="105"/>
      <c r="H23" s="105"/>
      <c r="I23" s="195"/>
    </row>
    <row r="24" spans="1:9" outlineLevel="1" x14ac:dyDescent="0.2">
      <c r="A24" s="108" t="s">
        <v>64</v>
      </c>
      <c r="B24" s="105"/>
      <c r="C24" s="105"/>
      <c r="D24" s="105"/>
      <c r="E24" s="105"/>
      <c r="F24" s="105"/>
      <c r="G24" s="105"/>
      <c r="H24" s="105"/>
      <c r="I24" s="195"/>
    </row>
    <row r="25" spans="1:9" x14ac:dyDescent="0.2">
      <c r="A25" s="84" t="s">
        <v>32</v>
      </c>
      <c r="B25" s="77">
        <f>SUM(B26:B29)</f>
        <v>0</v>
      </c>
      <c r="C25" s="77">
        <f t="shared" ref="C25:H25" si="3">SUM(C26:C29)</f>
        <v>0</v>
      </c>
      <c r="D25" s="77">
        <f t="shared" si="3"/>
        <v>0</v>
      </c>
      <c r="E25" s="77">
        <f t="shared" si="3"/>
        <v>0</v>
      </c>
      <c r="F25" s="77">
        <f t="shared" si="3"/>
        <v>0</v>
      </c>
      <c r="G25" s="77">
        <f t="shared" si="3"/>
        <v>0</v>
      </c>
      <c r="H25" s="77">
        <f t="shared" si="3"/>
        <v>0</v>
      </c>
      <c r="I25" s="93"/>
    </row>
    <row r="26" spans="1:9" outlineLevel="1" x14ac:dyDescent="0.2">
      <c r="A26" s="73" t="s">
        <v>33</v>
      </c>
      <c r="B26" s="105"/>
      <c r="C26" s="105"/>
      <c r="D26" s="105"/>
      <c r="E26" s="105"/>
      <c r="F26" s="105"/>
      <c r="G26" s="105"/>
      <c r="H26" s="105"/>
      <c r="I26" s="195"/>
    </row>
    <row r="27" spans="1:9" outlineLevel="1" x14ac:dyDescent="0.2">
      <c r="A27" s="73" t="s">
        <v>34</v>
      </c>
      <c r="B27" s="105"/>
      <c r="C27" s="105"/>
      <c r="D27" s="105"/>
      <c r="E27" s="105"/>
      <c r="F27" s="105"/>
      <c r="G27" s="105"/>
      <c r="H27" s="105"/>
      <c r="I27" s="195"/>
    </row>
    <row r="28" spans="1:9" outlineLevel="1" x14ac:dyDescent="0.2">
      <c r="A28" s="73" t="s">
        <v>35</v>
      </c>
      <c r="B28" s="105"/>
      <c r="C28" s="109"/>
      <c r="D28" s="109"/>
      <c r="E28" s="109"/>
      <c r="F28" s="109"/>
      <c r="G28" s="109"/>
      <c r="H28" s="109"/>
      <c r="I28" s="195"/>
    </row>
    <row r="29" spans="1:9" outlineLevel="1" x14ac:dyDescent="0.2">
      <c r="A29" s="74" t="s">
        <v>6</v>
      </c>
      <c r="B29" s="105"/>
      <c r="C29" s="105"/>
      <c r="D29" s="105"/>
      <c r="E29" s="105"/>
      <c r="F29" s="105"/>
      <c r="G29" s="105"/>
      <c r="H29" s="105"/>
      <c r="I29" s="195"/>
    </row>
    <row r="30" spans="1:9" s="71" customFormat="1" x14ac:dyDescent="0.2">
      <c r="A30" s="110" t="s">
        <v>31</v>
      </c>
      <c r="B30" s="111"/>
      <c r="C30" s="111"/>
      <c r="D30" s="111"/>
      <c r="E30" s="111"/>
      <c r="F30" s="111"/>
      <c r="G30" s="111"/>
      <c r="H30" s="111"/>
      <c r="I30" s="195"/>
    </row>
    <row r="31" spans="1:9" x14ac:dyDescent="0.2">
      <c r="A31" s="63" t="s">
        <v>2</v>
      </c>
      <c r="B31" s="19">
        <f>SUM(B15:B18)+B19+B20+B25+B30</f>
        <v>0</v>
      </c>
      <c r="C31" s="19">
        <f t="shared" ref="C31:H31" si="4">SUM(C15:C18)+C19+C20+C25+C30</f>
        <v>0</v>
      </c>
      <c r="D31" s="19">
        <f t="shared" si="4"/>
        <v>0</v>
      </c>
      <c r="E31" s="19">
        <f t="shared" si="4"/>
        <v>0</v>
      </c>
      <c r="F31" s="19">
        <f t="shared" si="4"/>
        <v>0</v>
      </c>
      <c r="G31" s="19">
        <f t="shared" si="4"/>
        <v>0</v>
      </c>
      <c r="H31" s="19">
        <f t="shared" si="4"/>
        <v>0</v>
      </c>
      <c r="I31" s="198"/>
    </row>
    <row r="32" spans="1:9" s="71" customFormat="1" x14ac:dyDescent="0.2">
      <c r="A32" s="216"/>
      <c r="B32" s="217"/>
      <c r="C32" s="217"/>
      <c r="D32" s="217"/>
      <c r="E32" s="217"/>
      <c r="F32" s="217"/>
      <c r="G32" s="217"/>
      <c r="H32" s="217"/>
      <c r="I32" s="198"/>
    </row>
    <row r="33" spans="1:9" s="71" customFormat="1" x14ac:dyDescent="0.2">
      <c r="A33" s="218"/>
      <c r="B33" s="219"/>
      <c r="C33" s="219"/>
      <c r="D33" s="219"/>
      <c r="E33" s="219"/>
      <c r="F33" s="219"/>
      <c r="G33" s="219"/>
      <c r="H33" s="219"/>
      <c r="I33" s="198"/>
    </row>
    <row r="34" spans="1:9" x14ac:dyDescent="0.2">
      <c r="A34" s="62" t="s">
        <v>124</v>
      </c>
      <c r="B34" s="68">
        <f>B12-B31</f>
        <v>0</v>
      </c>
      <c r="C34" s="68">
        <f>C12-C31</f>
        <v>0</v>
      </c>
      <c r="D34" s="68">
        <f t="shared" ref="D34:H34" si="5">D12-D31</f>
        <v>0</v>
      </c>
      <c r="E34" s="68">
        <f t="shared" si="5"/>
        <v>0</v>
      </c>
      <c r="F34" s="68">
        <f t="shared" si="5"/>
        <v>0</v>
      </c>
      <c r="G34" s="68">
        <f t="shared" si="5"/>
        <v>0</v>
      </c>
      <c r="H34" s="68">
        <f t="shared" si="5"/>
        <v>0</v>
      </c>
      <c r="I34" s="198"/>
    </row>
    <row r="35" spans="1:9" x14ac:dyDescent="0.2">
      <c r="A35" s="69" t="s">
        <v>68</v>
      </c>
      <c r="B35" s="102"/>
      <c r="C35" s="102"/>
      <c r="D35" s="102"/>
      <c r="E35" s="102"/>
      <c r="F35" s="102"/>
      <c r="G35" s="103"/>
      <c r="H35" s="103"/>
      <c r="I35" s="201"/>
    </row>
    <row r="36" spans="1:9" x14ac:dyDescent="0.2">
      <c r="A36" s="69" t="s">
        <v>66</v>
      </c>
      <c r="B36" s="102"/>
      <c r="C36" s="102"/>
      <c r="D36" s="102"/>
      <c r="E36" s="102"/>
      <c r="F36" s="102"/>
      <c r="G36" s="103"/>
      <c r="H36" s="103"/>
      <c r="I36" s="201"/>
    </row>
    <row r="37" spans="1:9" x14ac:dyDescent="0.2">
      <c r="A37" s="69" t="s">
        <v>67</v>
      </c>
      <c r="B37" s="102"/>
      <c r="C37" s="102"/>
      <c r="D37" s="102"/>
      <c r="E37" s="102"/>
      <c r="F37" s="102"/>
      <c r="G37" s="103"/>
      <c r="H37" s="103"/>
      <c r="I37" s="201"/>
    </row>
    <row r="38" spans="1:9" ht="14.25" x14ac:dyDescent="0.2">
      <c r="A38" s="69" t="s">
        <v>121</v>
      </c>
      <c r="B38" s="102"/>
      <c r="C38" s="102"/>
      <c r="D38" s="104"/>
      <c r="E38" s="104"/>
      <c r="F38" s="104"/>
      <c r="G38" s="104"/>
      <c r="H38" s="104"/>
      <c r="I38" s="202"/>
    </row>
    <row r="39" spans="1:9" ht="14.25" x14ac:dyDescent="0.2">
      <c r="A39" s="69" t="s">
        <v>122</v>
      </c>
      <c r="B39" s="105"/>
      <c r="C39" s="105"/>
      <c r="D39" s="105"/>
      <c r="E39" s="105"/>
      <c r="F39" s="105"/>
      <c r="G39" s="105"/>
      <c r="H39" s="105"/>
      <c r="I39" s="195"/>
    </row>
    <row r="40" spans="1:9" x14ac:dyDescent="0.2">
      <c r="A40" s="1" t="s">
        <v>134</v>
      </c>
      <c r="B40" s="106"/>
      <c r="C40" s="106"/>
      <c r="D40" s="107"/>
      <c r="E40" s="107"/>
      <c r="F40" s="107"/>
      <c r="G40" s="107"/>
      <c r="H40" s="107"/>
      <c r="I40" s="203"/>
    </row>
    <row r="41" spans="1:9" x14ac:dyDescent="0.2">
      <c r="A41" s="6" t="s">
        <v>69</v>
      </c>
      <c r="B41" s="106"/>
      <c r="C41" s="106"/>
      <c r="D41" s="107"/>
      <c r="E41" s="107"/>
      <c r="F41" s="107"/>
      <c r="G41" s="107"/>
      <c r="H41" s="107"/>
      <c r="I41" s="203"/>
    </row>
    <row r="42" spans="1:9" x14ac:dyDescent="0.2">
      <c r="A42" s="63" t="s">
        <v>129</v>
      </c>
      <c r="B42" s="19">
        <f>SUM(B34:B41)</f>
        <v>0</v>
      </c>
      <c r="C42" s="19">
        <f t="shared" ref="C42:H42" si="6">SUM(C34:C41)</f>
        <v>0</v>
      </c>
      <c r="D42" s="19">
        <f t="shared" si="6"/>
        <v>0</v>
      </c>
      <c r="E42" s="19">
        <f t="shared" si="6"/>
        <v>0</v>
      </c>
      <c r="F42" s="19">
        <f t="shared" si="6"/>
        <v>0</v>
      </c>
      <c r="G42" s="19">
        <f t="shared" si="6"/>
        <v>0</v>
      </c>
      <c r="H42" s="19">
        <f t="shared" si="6"/>
        <v>0</v>
      </c>
      <c r="I42" s="198"/>
    </row>
    <row r="43" spans="1:9" s="71" customFormat="1" x14ac:dyDescent="0.2">
      <c r="A43" s="216"/>
      <c r="B43" s="217"/>
      <c r="C43" s="217"/>
      <c r="D43" s="217"/>
      <c r="E43" s="217"/>
      <c r="F43" s="217"/>
      <c r="G43" s="217"/>
      <c r="H43" s="217"/>
      <c r="I43" s="198"/>
    </row>
    <row r="44" spans="1:9" s="71" customFormat="1" x14ac:dyDescent="0.2">
      <c r="A44" s="218"/>
      <c r="B44" s="219"/>
      <c r="C44" s="219"/>
      <c r="D44" s="219"/>
      <c r="E44" s="219"/>
      <c r="F44" s="219"/>
      <c r="G44" s="219"/>
      <c r="H44" s="219"/>
      <c r="I44" s="198"/>
    </row>
    <row r="45" spans="1:9" x14ac:dyDescent="0.2">
      <c r="A45" s="86" t="s">
        <v>123</v>
      </c>
      <c r="B45" s="72" t="e">
        <f>ROUND(Töötajad!B23,2)</f>
        <v>#DIV/0!</v>
      </c>
      <c r="C45" s="72" t="e">
        <f>ROUND(Töötajad!C23,2)</f>
        <v>#DIV/0!</v>
      </c>
      <c r="D45" s="72" t="e">
        <f>ROUND(Töötajad!D23,2)</f>
        <v>#DIV/0!</v>
      </c>
      <c r="E45" s="72" t="e">
        <f>ROUND(Töötajad!E23,2)</f>
        <v>#DIV/0!</v>
      </c>
      <c r="F45" s="72" t="e">
        <f>ROUND(Töötajad!F23,2)</f>
        <v>#DIV/0!</v>
      </c>
      <c r="G45" s="72" t="e">
        <f>ROUND(Töötajad!G23,2)</f>
        <v>#DIV/0!</v>
      </c>
      <c r="H45" s="72" t="e">
        <f>ROUND(Töötajad!H23,2)</f>
        <v>#DIV/0!</v>
      </c>
      <c r="I45" s="204"/>
    </row>
    <row r="46" spans="1:9" s="48" customFormat="1" x14ac:dyDescent="0.2">
      <c r="A46" s="87" t="s">
        <v>21</v>
      </c>
      <c r="B46" s="18" t="e">
        <f>IF(B45&gt;0,(B34+B20+B25)/B45,"Tõõtajate arv on null")</f>
        <v>#DIV/0!</v>
      </c>
      <c r="C46" s="18" t="e">
        <f t="shared" ref="C46:H46" si="7">IF(C45&gt;0,(C34+C20+C25)/C45,"Tõõtajate arv on null")</f>
        <v>#DIV/0!</v>
      </c>
      <c r="D46" s="18" t="e">
        <f t="shared" si="7"/>
        <v>#DIV/0!</v>
      </c>
      <c r="E46" s="18" t="e">
        <f t="shared" si="7"/>
        <v>#DIV/0!</v>
      </c>
      <c r="F46" s="18" t="e">
        <f t="shared" si="7"/>
        <v>#DIV/0!</v>
      </c>
      <c r="G46" s="18" t="e">
        <f t="shared" si="7"/>
        <v>#DIV/0!</v>
      </c>
      <c r="H46" s="18" t="e">
        <f t="shared" si="7"/>
        <v>#DIV/0!</v>
      </c>
      <c r="I46" s="93"/>
    </row>
    <row r="47" spans="1:9" x14ac:dyDescent="0.2">
      <c r="A47" s="9"/>
      <c r="B47" s="13"/>
      <c r="C47" s="13"/>
      <c r="D47" s="13"/>
      <c r="E47" s="13"/>
      <c r="F47" s="13"/>
      <c r="G47" s="13"/>
      <c r="H47" s="13"/>
      <c r="I47" s="208"/>
    </row>
    <row r="50" spans="3:9" x14ac:dyDescent="0.2">
      <c r="C50" s="2"/>
      <c r="D50" s="2"/>
      <c r="E50" s="2"/>
      <c r="F50" s="2"/>
      <c r="G50" s="2"/>
      <c r="H50" s="2"/>
      <c r="I50" s="209"/>
    </row>
    <row r="51" spans="3:9" x14ac:dyDescent="0.2">
      <c r="C51" s="2"/>
      <c r="D51" s="2"/>
      <c r="E51" s="2"/>
      <c r="F51" s="2"/>
      <c r="G51" s="2"/>
      <c r="H51" s="2"/>
      <c r="I51" s="209"/>
    </row>
    <row r="52" spans="3:9" x14ac:dyDescent="0.2">
      <c r="C52" s="2"/>
      <c r="D52" s="2"/>
      <c r="E52" s="2"/>
      <c r="F52" s="2"/>
      <c r="G52" s="2"/>
      <c r="H52" s="2"/>
      <c r="I52" s="209"/>
    </row>
    <row r="53" spans="3:9" x14ac:dyDescent="0.2">
      <c r="C53" s="2"/>
      <c r="D53" s="2"/>
      <c r="E53" s="2"/>
      <c r="F53" s="2"/>
      <c r="G53" s="2"/>
      <c r="H53" s="2"/>
      <c r="I53" s="209"/>
    </row>
  </sheetData>
  <sheetProtection algorithmName="SHA-512" hashValue="honsclx/eySuI3isxyCD6P92dsWBrAn7EXJFV6KwiYRZM79bNklRQs16bQqBnYc67uicBLtG+nsknty2qp9UJQ==" saltValue="75EZfrmIF7Rx5Dhw+z0IeA==" spinCount="100000" sheet="1" objects="1" scenarios="1"/>
  <phoneticPr fontId="22" type="noConversion"/>
  <conditionalFormatting sqref="B42:I42 B45:I45">
    <cfRule type="cellIs" dxfId="15" priority="2" stopIfTrue="1" operator="lessThan">
      <formula>0</formula>
    </cfRule>
  </conditionalFormatting>
  <dataValidations count="1">
    <dataValidation type="list" allowBlank="1" showInputMessage="1" showErrorMessage="1" promptTitle="Vali &quot;jah&quot; või &quot;ei&quot;" prompt="Märgi jah, kui investeering mõjutab otseselt konkreetse toote või teenuse müügitulu" sqref="J5:J10" xr:uid="{08FC35DE-D1A5-497C-9C9A-975E10E4B1BC}">
      <formula1>$L$5:$L$7</formula1>
    </dataValidation>
  </dataValidations>
  <printOptions horizontalCentered="1" verticalCentered="1"/>
  <pageMargins left="0.59055118110236227" right="0.74803149606299213" top="0.39370078740157483" bottom="0.19685039370078741" header="0" footer="0"/>
  <pageSetup paperSize="9" scale="8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outlinePr summaryBelow="0" summaryRight="0"/>
    <pageSetUpPr fitToPage="1"/>
  </sheetPr>
  <dimension ref="A1:M62"/>
  <sheetViews>
    <sheetView showGridLines="0" zoomScaleNormal="100" workbookViewId="0">
      <pane ySplit="2" topLeftCell="A3" activePane="bottomLeft" state="frozen"/>
      <selection pane="bottomLeft" activeCell="K20" sqref="K20"/>
    </sheetView>
  </sheetViews>
  <sheetFormatPr defaultColWidth="9.140625" defaultRowHeight="12.75" outlineLevelRow="1" x14ac:dyDescent="0.2"/>
  <cols>
    <col min="1" max="1" width="56.7109375" style="3" customWidth="1"/>
    <col min="2" max="2" width="12.7109375" style="3" customWidth="1"/>
    <col min="3" max="3" width="12.7109375" style="4" customWidth="1"/>
    <col min="4" max="16384" width="9.140625" style="3"/>
  </cols>
  <sheetData>
    <row r="1" spans="1:13" ht="40.9" customHeight="1" x14ac:dyDescent="0.2">
      <c r="A1" s="185" t="s">
        <v>147</v>
      </c>
      <c r="B1" s="186" t="s">
        <v>145</v>
      </c>
      <c r="C1" s="186" t="s">
        <v>166</v>
      </c>
    </row>
    <row r="2" spans="1:13" x14ac:dyDescent="0.2">
      <c r="A2" s="185"/>
      <c r="B2" s="187">
        <v>45657</v>
      </c>
      <c r="C2" s="187">
        <v>46022</v>
      </c>
    </row>
    <row r="3" spans="1:13" s="8" customFormat="1" x14ac:dyDescent="0.2">
      <c r="A3" s="53" t="s">
        <v>3</v>
      </c>
      <c r="B3" s="53"/>
      <c r="C3" s="52"/>
    </row>
    <row r="4" spans="1:13" s="8" customFormat="1" x14ac:dyDescent="0.2">
      <c r="A4" s="53"/>
      <c r="B4" s="53"/>
      <c r="C4" s="52"/>
    </row>
    <row r="5" spans="1:13" s="8" customFormat="1" x14ac:dyDescent="0.2">
      <c r="A5" s="53" t="s">
        <v>27</v>
      </c>
      <c r="B5" s="53"/>
      <c r="C5" s="52"/>
    </row>
    <row r="6" spans="1:13" x14ac:dyDescent="0.2">
      <c r="A6" s="54" t="s">
        <v>40</v>
      </c>
      <c r="B6" s="113"/>
      <c r="C6" s="113"/>
      <c r="M6" s="5"/>
    </row>
    <row r="7" spans="1:13" x14ac:dyDescent="0.2">
      <c r="A7" s="82" t="s">
        <v>41</v>
      </c>
      <c r="B7" s="77">
        <f>SUM(B8:B12)</f>
        <v>0</v>
      </c>
      <c r="C7" s="77">
        <f t="shared" ref="C7" si="0">SUM(C8:C12)</f>
        <v>0</v>
      </c>
      <c r="M7" s="5"/>
    </row>
    <row r="8" spans="1:13" outlineLevel="1" x14ac:dyDescent="0.2">
      <c r="A8" s="49" t="s">
        <v>118</v>
      </c>
      <c r="B8" s="113"/>
      <c r="C8" s="113"/>
    </row>
    <row r="9" spans="1:13" outlineLevel="1" x14ac:dyDescent="0.2">
      <c r="A9" s="49" t="s">
        <v>48</v>
      </c>
      <c r="B9" s="113"/>
      <c r="C9" s="113"/>
    </row>
    <row r="10" spans="1:13" outlineLevel="1" x14ac:dyDescent="0.2">
      <c r="A10" s="123" t="s">
        <v>64</v>
      </c>
      <c r="B10" s="113"/>
      <c r="C10" s="113"/>
    </row>
    <row r="11" spans="1:13" outlineLevel="1" x14ac:dyDescent="0.2">
      <c r="A11" s="123" t="s">
        <v>64</v>
      </c>
      <c r="B11" s="125"/>
      <c r="C11" s="113"/>
    </row>
    <row r="12" spans="1:13" outlineLevel="1" x14ac:dyDescent="0.2">
      <c r="A12" s="124" t="s">
        <v>64</v>
      </c>
      <c r="B12" s="113"/>
      <c r="C12" s="113"/>
    </row>
    <row r="13" spans="1:13" x14ac:dyDescent="0.2">
      <c r="A13" s="82" t="s">
        <v>28</v>
      </c>
      <c r="B13" s="77">
        <f>SUM(B14:B18)</f>
        <v>0</v>
      </c>
      <c r="C13" s="77">
        <f t="shared" ref="C13" si="1">SUM(C14:C18)</f>
        <v>0</v>
      </c>
    </row>
    <row r="14" spans="1:13" outlineLevel="1" x14ac:dyDescent="0.2">
      <c r="A14" s="49" t="s">
        <v>43</v>
      </c>
      <c r="B14" s="113"/>
      <c r="C14" s="113"/>
    </row>
    <row r="15" spans="1:13" outlineLevel="1" x14ac:dyDescent="0.2">
      <c r="A15" s="49" t="s">
        <v>44</v>
      </c>
      <c r="B15" s="113"/>
      <c r="C15" s="113"/>
    </row>
    <row r="16" spans="1:13" outlineLevel="1" x14ac:dyDescent="0.2">
      <c r="A16" s="49" t="s">
        <v>45</v>
      </c>
      <c r="B16" s="113"/>
      <c r="C16" s="113"/>
    </row>
    <row r="17" spans="1:3" outlineLevel="1" x14ac:dyDescent="0.2">
      <c r="A17" s="78" t="s">
        <v>46</v>
      </c>
      <c r="B17" s="113"/>
      <c r="C17" s="113"/>
    </row>
    <row r="18" spans="1:3" outlineLevel="1" x14ac:dyDescent="0.2">
      <c r="A18" s="123" t="s">
        <v>64</v>
      </c>
      <c r="B18" s="113"/>
      <c r="C18" s="113"/>
    </row>
    <row r="19" spans="1:3" x14ac:dyDescent="0.2">
      <c r="A19" s="7" t="s">
        <v>4</v>
      </c>
      <c r="B19" s="20">
        <f>B6+B7+B13</f>
        <v>0</v>
      </c>
      <c r="C19" s="20">
        <f>C6+C7+C13</f>
        <v>0</v>
      </c>
    </row>
    <row r="20" spans="1:3" s="8" customFormat="1" x14ac:dyDescent="0.2">
      <c r="A20" s="51"/>
      <c r="B20" s="91"/>
      <c r="C20" s="91"/>
    </row>
    <row r="21" spans="1:3" s="8" customFormat="1" x14ac:dyDescent="0.2">
      <c r="A21" s="51" t="s">
        <v>24</v>
      </c>
      <c r="B21" s="92"/>
      <c r="C21" s="91"/>
    </row>
    <row r="22" spans="1:3" x14ac:dyDescent="0.2">
      <c r="A22" s="54" t="s">
        <v>25</v>
      </c>
      <c r="B22" s="115"/>
      <c r="C22" s="115"/>
    </row>
    <row r="23" spans="1:3" x14ac:dyDescent="0.2">
      <c r="A23" s="54" t="s">
        <v>23</v>
      </c>
      <c r="B23" s="115"/>
      <c r="C23" s="115"/>
    </row>
    <row r="24" spans="1:3" x14ac:dyDescent="0.2">
      <c r="A24" s="54" t="s">
        <v>26</v>
      </c>
      <c r="B24" s="115"/>
      <c r="C24" s="115"/>
    </row>
    <row r="25" spans="1:3" x14ac:dyDescent="0.2">
      <c r="A25" s="126" t="s">
        <v>29</v>
      </c>
      <c r="B25" s="115"/>
      <c r="C25" s="115"/>
    </row>
    <row r="26" spans="1:3" x14ac:dyDescent="0.2">
      <c r="A26" s="83" t="s">
        <v>49</v>
      </c>
      <c r="B26" s="85">
        <f>SUM(B27:B31)</f>
        <v>0</v>
      </c>
      <c r="C26" s="85">
        <f t="shared" ref="C26" si="2">SUM(C27:C31)</f>
        <v>0</v>
      </c>
    </row>
    <row r="27" spans="1:3" outlineLevel="1" x14ac:dyDescent="0.2">
      <c r="A27" s="81" t="s">
        <v>89</v>
      </c>
      <c r="B27" s="113"/>
      <c r="C27" s="127"/>
    </row>
    <row r="28" spans="1:3" outlineLevel="1" x14ac:dyDescent="0.2">
      <c r="A28" s="49" t="s">
        <v>90</v>
      </c>
      <c r="B28" s="113"/>
      <c r="C28" s="113"/>
    </row>
    <row r="29" spans="1:3" outlineLevel="1" x14ac:dyDescent="0.2">
      <c r="A29" s="49" t="s">
        <v>92</v>
      </c>
      <c r="B29" s="113"/>
      <c r="C29" s="113"/>
    </row>
    <row r="30" spans="1:3" outlineLevel="1" x14ac:dyDescent="0.2">
      <c r="A30" s="49" t="s">
        <v>91</v>
      </c>
      <c r="B30" s="113"/>
      <c r="C30" s="113"/>
    </row>
    <row r="31" spans="1:3" outlineLevel="1" x14ac:dyDescent="0.2">
      <c r="A31" s="49" t="s">
        <v>5</v>
      </c>
      <c r="B31" s="113"/>
      <c r="C31" s="113"/>
    </row>
    <row r="32" spans="1:3" x14ac:dyDescent="0.2">
      <c r="A32" s="83" t="s">
        <v>50</v>
      </c>
      <c r="B32" s="85">
        <f>SUM(B33:B34)</f>
        <v>0</v>
      </c>
      <c r="C32" s="85">
        <f t="shared" ref="C32" si="3">SUM(C33:C34)</f>
        <v>0</v>
      </c>
    </row>
    <row r="33" spans="1:3" outlineLevel="1" x14ac:dyDescent="0.2">
      <c r="A33" s="49" t="s">
        <v>50</v>
      </c>
      <c r="B33" s="113"/>
      <c r="C33" s="113"/>
    </row>
    <row r="34" spans="1:3" outlineLevel="1" x14ac:dyDescent="0.2">
      <c r="A34" s="49" t="s">
        <v>51</v>
      </c>
      <c r="B34" s="113"/>
      <c r="C34" s="113"/>
    </row>
    <row r="35" spans="1:3" x14ac:dyDescent="0.2">
      <c r="A35" s="79" t="s">
        <v>7</v>
      </c>
      <c r="B35" s="70">
        <f>B22+B23+B24+B25+B26+B32</f>
        <v>0</v>
      </c>
      <c r="C35" s="70">
        <f>C22+C23+C24+C25+C26+C32</f>
        <v>0</v>
      </c>
    </row>
    <row r="36" spans="1:3" x14ac:dyDescent="0.2">
      <c r="A36" s="58"/>
      <c r="B36" s="93"/>
      <c r="C36" s="93"/>
    </row>
    <row r="37" spans="1:3" x14ac:dyDescent="0.2">
      <c r="A37" s="80" t="s">
        <v>8</v>
      </c>
      <c r="B37" s="94">
        <f>B19+B35</f>
        <v>0</v>
      </c>
      <c r="C37" s="94">
        <f>C19+C35</f>
        <v>0</v>
      </c>
    </row>
    <row r="38" spans="1:3" s="8" customFormat="1" x14ac:dyDescent="0.2">
      <c r="A38" s="57"/>
      <c r="B38" s="95"/>
      <c r="C38" s="55"/>
    </row>
    <row r="39" spans="1:3" s="8" customFormat="1" ht="13.5" customHeight="1" x14ac:dyDescent="0.2">
      <c r="A39" s="58"/>
      <c r="B39" s="96"/>
      <c r="C39" s="59"/>
    </row>
    <row r="40" spans="1:3" s="8" customFormat="1" x14ac:dyDescent="0.2">
      <c r="A40" s="51" t="s">
        <v>52</v>
      </c>
      <c r="B40" s="95"/>
      <c r="C40" s="55"/>
    </row>
    <row r="41" spans="1:3" s="8" customFormat="1" x14ac:dyDescent="0.2">
      <c r="A41" s="51"/>
      <c r="B41" s="95"/>
      <c r="C41" s="55"/>
    </row>
    <row r="42" spans="1:3" s="8" customFormat="1" x14ac:dyDescent="0.2">
      <c r="A42" s="51" t="s">
        <v>62</v>
      </c>
      <c r="B42" s="97"/>
      <c r="C42" s="56"/>
    </row>
    <row r="43" spans="1:3" x14ac:dyDescent="0.2">
      <c r="A43" s="83" t="s">
        <v>53</v>
      </c>
      <c r="B43" s="85">
        <f>B44+B45+B46</f>
        <v>0</v>
      </c>
      <c r="C43" s="85">
        <f>C44+C45+C46</f>
        <v>0</v>
      </c>
    </row>
    <row r="44" spans="1:3" outlineLevel="1" x14ac:dyDescent="0.2">
      <c r="A44" s="54" t="s">
        <v>54</v>
      </c>
      <c r="B44" s="128"/>
      <c r="C44" s="128"/>
    </row>
    <row r="45" spans="1:3" outlineLevel="1" x14ac:dyDescent="0.2">
      <c r="A45" s="54" t="s">
        <v>119</v>
      </c>
      <c r="B45" s="113"/>
      <c r="C45" s="113"/>
    </row>
    <row r="46" spans="1:3" outlineLevel="1" x14ac:dyDescent="0.2">
      <c r="A46" s="54" t="s">
        <v>55</v>
      </c>
      <c r="B46" s="113"/>
      <c r="C46" s="113"/>
    </row>
    <row r="47" spans="1:3" x14ac:dyDescent="0.2">
      <c r="A47" s="82" t="s">
        <v>56</v>
      </c>
      <c r="B47" s="98">
        <f>SUM(B48:B49)</f>
        <v>0</v>
      </c>
      <c r="C47" s="98">
        <f>SUM(C48:C49)</f>
        <v>0</v>
      </c>
    </row>
    <row r="48" spans="1:3" outlineLevel="1" x14ac:dyDescent="0.2">
      <c r="A48" s="49" t="s">
        <v>139</v>
      </c>
      <c r="B48" s="128"/>
      <c r="C48" s="129"/>
    </row>
    <row r="49" spans="1:3" outlineLevel="1" x14ac:dyDescent="0.2">
      <c r="A49" s="54" t="s">
        <v>55</v>
      </c>
      <c r="B49" s="130"/>
      <c r="C49" s="131"/>
    </row>
    <row r="50" spans="1:3" x14ac:dyDescent="0.2">
      <c r="A50" s="79" t="s">
        <v>57</v>
      </c>
      <c r="B50" s="75">
        <f>B43+B47</f>
        <v>0</v>
      </c>
      <c r="C50" s="75">
        <f>C43+C47</f>
        <v>0</v>
      </c>
    </row>
    <row r="51" spans="1:3" s="8" customFormat="1" x14ac:dyDescent="0.2">
      <c r="A51" s="51"/>
      <c r="B51" s="93"/>
      <c r="C51" s="93"/>
    </row>
    <row r="52" spans="1:3" s="8" customFormat="1" x14ac:dyDescent="0.2">
      <c r="A52" s="51" t="s">
        <v>63</v>
      </c>
      <c r="B52" s="97"/>
      <c r="C52" s="56"/>
    </row>
    <row r="53" spans="1:3" outlineLevel="1" x14ac:dyDescent="0.2">
      <c r="A53" s="50" t="s">
        <v>58</v>
      </c>
      <c r="B53" s="132"/>
      <c r="C53" s="115"/>
    </row>
    <row r="54" spans="1:3" outlineLevel="1" x14ac:dyDescent="0.2">
      <c r="A54" s="49" t="s">
        <v>59</v>
      </c>
      <c r="B54" s="132"/>
      <c r="C54" s="115"/>
    </row>
    <row r="55" spans="1:3" outlineLevel="1" x14ac:dyDescent="0.2">
      <c r="A55" s="49" t="s">
        <v>60</v>
      </c>
      <c r="B55" s="132"/>
      <c r="C55" s="115"/>
    </row>
    <row r="56" spans="1:3" outlineLevel="1" x14ac:dyDescent="0.2">
      <c r="A56" s="49" t="s">
        <v>61</v>
      </c>
      <c r="B56" s="132"/>
      <c r="C56" s="115"/>
    </row>
    <row r="57" spans="1:3" outlineLevel="1" x14ac:dyDescent="0.2">
      <c r="A57" s="49" t="s">
        <v>39</v>
      </c>
      <c r="B57" s="132"/>
      <c r="C57" s="113"/>
    </row>
    <row r="58" spans="1:3" outlineLevel="1" x14ac:dyDescent="0.2">
      <c r="A58" s="49" t="s">
        <v>9</v>
      </c>
      <c r="B58" s="132"/>
      <c r="C58" s="113"/>
    </row>
    <row r="59" spans="1:3" outlineLevel="1" x14ac:dyDescent="0.2">
      <c r="A59" s="49" t="s">
        <v>10</v>
      </c>
      <c r="B59" s="99">
        <f>Kasumiaruanne!B42</f>
        <v>0</v>
      </c>
      <c r="C59" s="99">
        <f>Kasumiaruanne!C42</f>
        <v>0</v>
      </c>
    </row>
    <row r="60" spans="1:3" x14ac:dyDescent="0.2">
      <c r="A60" s="7" t="s">
        <v>11</v>
      </c>
      <c r="B60" s="100">
        <f>SUM(B53:B59)</f>
        <v>0</v>
      </c>
      <c r="C60" s="68">
        <f>SUM(C53:C59)</f>
        <v>0</v>
      </c>
    </row>
    <row r="61" spans="1:3" x14ac:dyDescent="0.2">
      <c r="A61" s="238"/>
      <c r="B61" s="239"/>
      <c r="C61" s="239"/>
    </row>
    <row r="62" spans="1:3" x14ac:dyDescent="0.2">
      <c r="A62" s="7" t="s">
        <v>12</v>
      </c>
      <c r="B62" s="101">
        <f>B50+B60</f>
        <v>0</v>
      </c>
      <c r="C62" s="101">
        <f>C50+C60</f>
        <v>0</v>
      </c>
    </row>
  </sheetData>
  <sheetProtection algorithmName="SHA-512" hashValue="MIkttuBgpgsTBp/hpocEps3Te4Gzb21/NWMB+DZqzyn+r8zx1zUUQucWN2+qnROPrdrTq14h6prDwr0u3Pxq6g==" saltValue="4ZD9ZhpumnU6fOO/QKFntg==" spinCount="100000" sheet="1" objects="1" scenarios="1"/>
  <mergeCells count="1">
    <mergeCell ref="A61:C61"/>
  </mergeCells>
  <pageMargins left="0.59055118110236227" right="0.74803149606299213" top="0.98425196850393704" bottom="0.98425196850393704" header="0" footer="0"/>
  <pageSetup paperSize="9" scale="87"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0"/>
  <sheetViews>
    <sheetView showGridLines="0" workbookViewId="0">
      <pane ySplit="2" topLeftCell="A3" activePane="bottomLeft" state="frozen"/>
      <selection pane="bottomLeft" activeCell="E28" sqref="E28"/>
    </sheetView>
  </sheetViews>
  <sheetFormatPr defaultRowHeight="12.75" x14ac:dyDescent="0.2"/>
  <cols>
    <col min="1" max="1" width="27.85546875" customWidth="1"/>
    <col min="2" max="2" width="33.5703125" customWidth="1"/>
    <col min="3" max="3" width="16" customWidth="1"/>
    <col min="4" max="4" width="16.7109375" customWidth="1"/>
    <col min="5" max="5" width="15" customWidth="1"/>
    <col min="6" max="10" width="16.7109375" customWidth="1"/>
    <col min="11" max="11" width="3.7109375" customWidth="1"/>
    <col min="12" max="14" width="9.85546875" customWidth="1"/>
    <col min="15" max="15" width="11.140625" customWidth="1"/>
  </cols>
  <sheetData>
    <row r="1" spans="1:10" ht="36.75" customHeight="1" x14ac:dyDescent="0.25">
      <c r="A1" s="245" t="s">
        <v>154</v>
      </c>
      <c r="B1" s="245"/>
      <c r="C1" s="245"/>
      <c r="D1" s="245"/>
      <c r="E1" s="245"/>
      <c r="F1" s="245"/>
      <c r="G1" s="245"/>
      <c r="H1" s="245"/>
      <c r="I1" s="245"/>
      <c r="J1" s="155"/>
    </row>
    <row r="2" spans="1:10" s="21" customFormat="1" ht="45" x14ac:dyDescent="0.2">
      <c r="A2" s="240" t="s">
        <v>165</v>
      </c>
      <c r="B2" s="241"/>
      <c r="C2" s="242"/>
      <c r="D2" s="164" t="s">
        <v>195</v>
      </c>
      <c r="E2" s="164" t="s">
        <v>196</v>
      </c>
      <c r="F2" s="156" t="s">
        <v>208</v>
      </c>
      <c r="G2" s="156" t="s">
        <v>204</v>
      </c>
      <c r="H2" s="156" t="s">
        <v>205</v>
      </c>
      <c r="I2" s="156" t="s">
        <v>209</v>
      </c>
      <c r="J2" s="156" t="s">
        <v>210</v>
      </c>
    </row>
    <row r="3" spans="1:10" ht="15" customHeight="1" x14ac:dyDescent="0.2">
      <c r="A3" s="240" t="s">
        <v>0</v>
      </c>
      <c r="B3" s="241"/>
      <c r="C3" s="242"/>
      <c r="D3" s="157">
        <f>Kasumiaruanne!B4</f>
        <v>0</v>
      </c>
      <c r="E3" s="157">
        <f>Kasumiaruanne!C4</f>
        <v>0</v>
      </c>
      <c r="F3" s="157">
        <f>Kasumiaruanne!D4</f>
        <v>0</v>
      </c>
      <c r="G3" s="157">
        <f>Kasumiaruanne!E4</f>
        <v>0</v>
      </c>
      <c r="H3" s="157">
        <f>Kasumiaruanne!F4</f>
        <v>0</v>
      </c>
      <c r="I3" s="157">
        <f>Kasumiaruanne!G4</f>
        <v>0</v>
      </c>
      <c r="J3" s="157">
        <f>Kasumiaruanne!H4</f>
        <v>0</v>
      </c>
    </row>
    <row r="4" spans="1:10" ht="15" customHeight="1" x14ac:dyDescent="0.2">
      <c r="A4" s="240" t="s">
        <v>173</v>
      </c>
      <c r="B4" s="241"/>
      <c r="C4" s="242"/>
      <c r="D4" s="158"/>
      <c r="E4" s="158" t="e">
        <f>(E3-D3)/D3</f>
        <v>#DIV/0!</v>
      </c>
      <c r="F4" s="158" t="e">
        <f t="shared" ref="F4:J4" si="0">(F3-E3)/E3</f>
        <v>#DIV/0!</v>
      </c>
      <c r="G4" s="158" t="e">
        <f t="shared" si="0"/>
        <v>#DIV/0!</v>
      </c>
      <c r="H4" s="158" t="e">
        <f t="shared" si="0"/>
        <v>#DIV/0!</v>
      </c>
      <c r="I4" s="158" t="e">
        <f t="shared" si="0"/>
        <v>#DIV/0!</v>
      </c>
      <c r="J4" s="158" t="e">
        <f t="shared" si="0"/>
        <v>#DIV/0!</v>
      </c>
    </row>
    <row r="5" spans="1:10" ht="15" customHeight="1" x14ac:dyDescent="0.25">
      <c r="A5" s="22"/>
      <c r="B5" s="22"/>
      <c r="C5" s="22"/>
      <c r="D5" s="22"/>
      <c r="E5" s="22"/>
      <c r="F5" s="22"/>
      <c r="G5" s="22"/>
      <c r="H5" s="22"/>
      <c r="I5" s="22"/>
      <c r="J5" s="22"/>
    </row>
    <row r="6" spans="1:10" ht="15" customHeight="1" x14ac:dyDescent="0.2">
      <c r="A6" s="240" t="s">
        <v>13</v>
      </c>
      <c r="B6" s="241"/>
      <c r="C6" s="242"/>
      <c r="D6" s="157">
        <f>Kasumiaruanne!B18</f>
        <v>0</v>
      </c>
      <c r="E6" s="157">
        <f>Kasumiaruanne!C18</f>
        <v>0</v>
      </c>
      <c r="F6" s="157">
        <f>Kasumiaruanne!D18</f>
        <v>0</v>
      </c>
      <c r="G6" s="157">
        <f>Kasumiaruanne!E18</f>
        <v>0</v>
      </c>
      <c r="H6" s="157">
        <f>Kasumiaruanne!F18</f>
        <v>0</v>
      </c>
      <c r="I6" s="157">
        <f>Kasumiaruanne!G18</f>
        <v>0</v>
      </c>
      <c r="J6" s="157">
        <f>Kasumiaruanne!H18</f>
        <v>0</v>
      </c>
    </row>
    <row r="7" spans="1:10" ht="15" customHeight="1" x14ac:dyDescent="0.2">
      <c r="A7" s="240" t="s">
        <v>14</v>
      </c>
      <c r="B7" s="241"/>
      <c r="C7" s="242"/>
      <c r="D7" s="157">
        <f>Kasumiaruanne!B25</f>
        <v>0</v>
      </c>
      <c r="E7" s="157">
        <f>Kasumiaruanne!C25</f>
        <v>0</v>
      </c>
      <c r="F7" s="157">
        <f>Kasumiaruanne!D25</f>
        <v>0</v>
      </c>
      <c r="G7" s="157">
        <f>Kasumiaruanne!E25</f>
        <v>0</v>
      </c>
      <c r="H7" s="157">
        <f>Kasumiaruanne!F25</f>
        <v>0</v>
      </c>
      <c r="I7" s="157">
        <f>Kasumiaruanne!G25</f>
        <v>0</v>
      </c>
      <c r="J7" s="157">
        <f>Kasumiaruanne!H25</f>
        <v>0</v>
      </c>
    </row>
    <row r="8" spans="1:10" ht="15" customHeight="1" x14ac:dyDescent="0.2">
      <c r="A8" s="240" t="s">
        <v>15</v>
      </c>
      <c r="B8" s="241"/>
      <c r="C8" s="242"/>
      <c r="D8" s="157">
        <f>Kasumiaruanne!B34</f>
        <v>0</v>
      </c>
      <c r="E8" s="157">
        <f>Kasumiaruanne!C34</f>
        <v>0</v>
      </c>
      <c r="F8" s="159">
        <f>Kasumiaruanne!D34</f>
        <v>0</v>
      </c>
      <c r="G8" s="159">
        <f>Kasumiaruanne!E34</f>
        <v>0</v>
      </c>
      <c r="H8" s="159">
        <f>Kasumiaruanne!F34</f>
        <v>0</v>
      </c>
      <c r="I8" s="159">
        <f>Kasumiaruanne!G34</f>
        <v>0</v>
      </c>
      <c r="J8" s="159">
        <f>Kasumiaruanne!H34</f>
        <v>0</v>
      </c>
    </row>
    <row r="9" spans="1:10" ht="15" customHeight="1" x14ac:dyDescent="0.2">
      <c r="A9" s="240" t="s">
        <v>16</v>
      </c>
      <c r="B9" s="241"/>
      <c r="C9" s="242"/>
      <c r="D9" s="157">
        <f>Kasumiaruanne!B42</f>
        <v>0</v>
      </c>
      <c r="E9" s="157">
        <f>Kasumiaruanne!C42</f>
        <v>0</v>
      </c>
      <c r="F9" s="157">
        <f>Kasumiaruanne!D42</f>
        <v>0</v>
      </c>
      <c r="G9" s="157">
        <f>Kasumiaruanne!E42</f>
        <v>0</v>
      </c>
      <c r="H9" s="157">
        <f>Kasumiaruanne!F42</f>
        <v>0</v>
      </c>
      <c r="I9" s="157">
        <f>Kasumiaruanne!G42</f>
        <v>0</v>
      </c>
      <c r="J9" s="157">
        <f>Kasumiaruanne!H42</f>
        <v>0</v>
      </c>
    </row>
    <row r="10" spans="1:10" ht="15" customHeight="1" x14ac:dyDescent="0.25">
      <c r="A10" s="22"/>
      <c r="B10" s="22"/>
      <c r="C10" s="22"/>
      <c r="D10" s="22"/>
      <c r="E10" s="22"/>
      <c r="F10" s="22"/>
      <c r="G10" s="22"/>
      <c r="H10" s="22"/>
      <c r="I10" s="22"/>
      <c r="J10" s="22"/>
    </row>
    <row r="11" spans="1:10" ht="15" customHeight="1" x14ac:dyDescent="0.2">
      <c r="A11" s="240" t="s">
        <v>18</v>
      </c>
      <c r="B11" s="241"/>
      <c r="C11" s="242"/>
      <c r="D11" s="157">
        <f>Kasumiaruanne!B20</f>
        <v>0</v>
      </c>
      <c r="E11" s="157">
        <f>Kasumiaruanne!C20</f>
        <v>0</v>
      </c>
      <c r="F11" s="157">
        <f>Kasumiaruanne!D20</f>
        <v>0</v>
      </c>
      <c r="G11" s="157">
        <f>Kasumiaruanne!E20</f>
        <v>0</v>
      </c>
      <c r="H11" s="157">
        <f>Kasumiaruanne!F20</f>
        <v>0</v>
      </c>
      <c r="I11" s="157">
        <f>Kasumiaruanne!G20</f>
        <v>0</v>
      </c>
      <c r="J11" s="157">
        <f>Kasumiaruanne!H20</f>
        <v>0</v>
      </c>
    </row>
    <row r="12" spans="1:10" ht="15" customHeight="1" x14ac:dyDescent="0.2">
      <c r="A12" s="240" t="s">
        <v>19</v>
      </c>
      <c r="B12" s="241"/>
      <c r="C12" s="242"/>
      <c r="D12" s="157" t="e">
        <f>Kasumiaruanne!B45</f>
        <v>#DIV/0!</v>
      </c>
      <c r="E12" s="157" t="e">
        <f>Kasumiaruanne!C45</f>
        <v>#DIV/0!</v>
      </c>
      <c r="F12" s="157" t="e">
        <f>Kasumiaruanne!D45</f>
        <v>#DIV/0!</v>
      </c>
      <c r="G12" s="157" t="e">
        <f>Kasumiaruanne!E45</f>
        <v>#DIV/0!</v>
      </c>
      <c r="H12" s="157" t="e">
        <f>Kasumiaruanne!F45</f>
        <v>#DIV/0!</v>
      </c>
      <c r="I12" s="157" t="e">
        <f>Kasumiaruanne!G45</f>
        <v>#DIV/0!</v>
      </c>
      <c r="J12" s="157" t="e">
        <f>Kasumiaruanne!H45</f>
        <v>#DIV/0!</v>
      </c>
    </row>
    <row r="13" spans="1:10" ht="15" customHeight="1" x14ac:dyDescent="0.2">
      <c r="A13" s="240" t="s">
        <v>20</v>
      </c>
      <c r="B13" s="241"/>
      <c r="C13" s="242"/>
      <c r="D13" s="157" t="e">
        <f>D11/D12</f>
        <v>#DIV/0!</v>
      </c>
      <c r="E13" s="157" t="e">
        <f>E11/E12</f>
        <v>#DIV/0!</v>
      </c>
      <c r="F13" s="157" t="e">
        <f t="shared" ref="F13:J13" si="1">F11/F12</f>
        <v>#DIV/0!</v>
      </c>
      <c r="G13" s="157" t="e">
        <f t="shared" si="1"/>
        <v>#DIV/0!</v>
      </c>
      <c r="H13" s="157" t="e">
        <f t="shared" si="1"/>
        <v>#DIV/0!</v>
      </c>
      <c r="I13" s="157" t="e">
        <f t="shared" si="1"/>
        <v>#DIV/0!</v>
      </c>
      <c r="J13" s="157" t="e">
        <f t="shared" si="1"/>
        <v>#DIV/0!</v>
      </c>
    </row>
    <row r="14" spans="1:10" ht="15" customHeight="1" x14ac:dyDescent="0.2">
      <c r="A14" s="240" t="s">
        <v>144</v>
      </c>
      <c r="B14" s="241"/>
      <c r="C14" s="242"/>
      <c r="D14" s="157" t="e">
        <f>Kasumiaruanne!B21/'Majandusnäitajate koondtabel'!D12/12</f>
        <v>#DIV/0!</v>
      </c>
      <c r="E14" s="157" t="e">
        <f>Kasumiaruanne!C21/'Majandusnäitajate koondtabel'!E12/12</f>
        <v>#DIV/0!</v>
      </c>
      <c r="F14" s="157" t="e">
        <f>Kasumiaruanne!D21/'Majandusnäitajate koondtabel'!F12/12</f>
        <v>#DIV/0!</v>
      </c>
      <c r="G14" s="157" t="e">
        <f>Kasumiaruanne!E21/'Majandusnäitajate koondtabel'!G12/12</f>
        <v>#DIV/0!</v>
      </c>
      <c r="H14" s="157" t="e">
        <f>Kasumiaruanne!F21/'Majandusnäitajate koondtabel'!H12/12</f>
        <v>#DIV/0!</v>
      </c>
      <c r="I14" s="157" t="e">
        <f>Kasumiaruanne!G21/'Majandusnäitajate koondtabel'!I12/12</f>
        <v>#DIV/0!</v>
      </c>
      <c r="J14" s="157" t="e">
        <f>Kasumiaruanne!H21/'Majandusnäitajate koondtabel'!J12/12</f>
        <v>#DIV/0!</v>
      </c>
    </row>
    <row r="15" spans="1:10" ht="15" customHeight="1" x14ac:dyDescent="0.25">
      <c r="A15" s="22"/>
      <c r="B15" s="22"/>
      <c r="C15" s="22"/>
      <c r="D15" s="22"/>
      <c r="E15" s="22"/>
      <c r="F15" s="22"/>
      <c r="G15" s="22"/>
      <c r="H15" s="22"/>
      <c r="I15" s="22"/>
      <c r="J15" s="22"/>
    </row>
    <row r="16" spans="1:10" ht="15" customHeight="1" x14ac:dyDescent="0.2">
      <c r="A16" s="240" t="s">
        <v>21</v>
      </c>
      <c r="B16" s="241"/>
      <c r="C16" s="242"/>
      <c r="D16" s="157" t="e">
        <f t="shared" ref="D16:J16" si="2">(D11+D7+D8)/D12</f>
        <v>#DIV/0!</v>
      </c>
      <c r="E16" s="157" t="e">
        <f t="shared" si="2"/>
        <v>#DIV/0!</v>
      </c>
      <c r="F16" s="157" t="e">
        <f t="shared" si="2"/>
        <v>#DIV/0!</v>
      </c>
      <c r="G16" s="157" t="e">
        <f t="shared" si="2"/>
        <v>#DIV/0!</v>
      </c>
      <c r="H16" s="157" t="e">
        <f t="shared" si="2"/>
        <v>#DIV/0!</v>
      </c>
      <c r="I16" s="157" t="e">
        <f t="shared" si="2"/>
        <v>#DIV/0!</v>
      </c>
      <c r="J16" s="157" t="e">
        <f t="shared" si="2"/>
        <v>#DIV/0!</v>
      </c>
    </row>
    <row r="17" spans="1:15" ht="15" customHeight="1" x14ac:dyDescent="0.2">
      <c r="A17" s="240" t="s">
        <v>174</v>
      </c>
      <c r="B17" s="241"/>
      <c r="C17" s="242"/>
      <c r="D17" s="158"/>
      <c r="E17" s="158" t="e">
        <f>(E16-D16)/D16</f>
        <v>#DIV/0!</v>
      </c>
      <c r="F17" s="158" t="e">
        <f t="shared" ref="F17" si="3">(F16-E16)/E16</f>
        <v>#DIV/0!</v>
      </c>
      <c r="G17" s="158" t="e">
        <f t="shared" ref="G17" si="4">(G16-F16)/F16</f>
        <v>#DIV/0!</v>
      </c>
      <c r="H17" s="158" t="e">
        <f t="shared" ref="H17" si="5">(H16-G16)/G16</f>
        <v>#DIV/0!</v>
      </c>
      <c r="I17" s="158" t="e">
        <f t="shared" ref="I17" si="6">(I16-H16)/H16</f>
        <v>#DIV/0!</v>
      </c>
      <c r="J17" s="158" t="e">
        <f t="shared" ref="J17" si="7">(J16-I16)/I16</f>
        <v>#DIV/0!</v>
      </c>
    </row>
    <row r="18" spans="1:15" ht="15" customHeight="1" x14ac:dyDescent="0.2">
      <c r="A18" s="160"/>
      <c r="B18" s="160"/>
      <c r="C18" s="160"/>
      <c r="D18" s="161"/>
      <c r="E18" s="161"/>
      <c r="F18" s="161"/>
      <c r="G18" s="161"/>
      <c r="H18" s="161"/>
      <c r="I18" s="161"/>
      <c r="J18" s="161"/>
    </row>
    <row r="19" spans="1:15" ht="15" customHeight="1" x14ac:dyDescent="0.25">
      <c r="A19" s="240" t="s">
        <v>17</v>
      </c>
      <c r="B19" s="241"/>
      <c r="C19" s="242"/>
      <c r="D19" s="157">
        <f>Bilanss!B37</f>
        <v>0</v>
      </c>
      <c r="E19" s="157">
        <f>Bilanss!C37</f>
        <v>0</v>
      </c>
      <c r="F19" s="22"/>
      <c r="G19" s="22"/>
      <c r="H19" s="22"/>
      <c r="I19" s="22"/>
      <c r="J19" s="22"/>
    </row>
    <row r="20" spans="1:15" ht="15" customHeight="1" x14ac:dyDescent="0.2">
      <c r="A20" s="160"/>
      <c r="B20" s="160"/>
      <c r="C20" s="160"/>
      <c r="D20" s="161"/>
      <c r="E20" s="161"/>
      <c r="F20" s="161"/>
      <c r="G20" s="161"/>
      <c r="H20" s="161"/>
      <c r="I20" s="161"/>
      <c r="J20" s="161"/>
    </row>
    <row r="21" spans="1:15" ht="45" x14ac:dyDescent="0.2">
      <c r="A21" s="162" t="s">
        <v>47</v>
      </c>
      <c r="B21" s="163" t="s">
        <v>94</v>
      </c>
      <c r="C21" s="163" t="s">
        <v>95</v>
      </c>
      <c r="D21" s="164" t="s">
        <v>145</v>
      </c>
      <c r="E21" s="164" t="s">
        <v>146</v>
      </c>
      <c r="F21" s="156" t="s">
        <v>211</v>
      </c>
      <c r="G21" s="156" t="s">
        <v>212</v>
      </c>
      <c r="H21" s="156" t="s">
        <v>213</v>
      </c>
      <c r="I21" s="156" t="s">
        <v>206</v>
      </c>
      <c r="J21" s="156" t="s">
        <v>207</v>
      </c>
      <c r="L21" s="165" t="s">
        <v>158</v>
      </c>
      <c r="M21" s="165" t="s">
        <v>161</v>
      </c>
      <c r="N21" s="165" t="s">
        <v>159</v>
      </c>
      <c r="O21" s="165" t="s">
        <v>160</v>
      </c>
    </row>
    <row r="22" spans="1:15" ht="15" customHeight="1" x14ac:dyDescent="0.25">
      <c r="A22" s="166" t="s">
        <v>88</v>
      </c>
      <c r="B22" s="167" t="s">
        <v>155</v>
      </c>
      <c r="C22" s="168" t="s">
        <v>150</v>
      </c>
      <c r="D22" s="169" t="e">
        <f>Kasumiaruanne!B42/Kasumiaruanne!B4</f>
        <v>#DIV/0!</v>
      </c>
      <c r="E22" s="169" t="e">
        <f>Kasumiaruanne!C42/Kasumiaruanne!C4</f>
        <v>#DIV/0!</v>
      </c>
      <c r="F22" s="169" t="e">
        <f>Kasumiaruanne!D42/Kasumiaruanne!D4</f>
        <v>#DIV/0!</v>
      </c>
      <c r="G22" s="184" t="e">
        <f>Kasumiaruanne!E42/Kasumiaruanne!E4</f>
        <v>#DIV/0!</v>
      </c>
      <c r="H22" s="184" t="e">
        <f>Kasumiaruanne!F42/Kasumiaruanne!F4</f>
        <v>#DIV/0!</v>
      </c>
      <c r="I22" s="184" t="e">
        <f>Kasumiaruanne!G42/Kasumiaruanne!G4</f>
        <v>#DIV/0!</v>
      </c>
      <c r="J22" s="184" t="e">
        <f>Kasumiaruanne!H42/Kasumiaruanne!H4</f>
        <v>#DIV/0!</v>
      </c>
      <c r="L22" s="170">
        <f>COUNTIF(D22:F22,"&lt;5%")</f>
        <v>0</v>
      </c>
      <c r="M22" s="170">
        <f>4-(L22/3*4)</f>
        <v>4</v>
      </c>
      <c r="N22" s="171">
        <v>0.2</v>
      </c>
      <c r="O22" s="243">
        <f>M22*N22+M23*N23+M24*N24+M25*N25+M26*N26</f>
        <v>4</v>
      </c>
    </row>
    <row r="23" spans="1:15" ht="15" customHeight="1" x14ac:dyDescent="0.25">
      <c r="A23" s="162" t="s">
        <v>87</v>
      </c>
      <c r="B23" s="167" t="s">
        <v>105</v>
      </c>
      <c r="C23" s="168" t="s">
        <v>149</v>
      </c>
      <c r="D23" s="172" t="e">
        <f>Bilanss!B19/Bilanss!B43</f>
        <v>#DIV/0!</v>
      </c>
      <c r="E23" s="172" t="e">
        <f>Bilanss!C19/Bilanss!C43</f>
        <v>#DIV/0!</v>
      </c>
      <c r="F23" s="173"/>
      <c r="G23" s="174"/>
      <c r="H23" s="174"/>
      <c r="I23" s="174"/>
      <c r="J23" s="175"/>
      <c r="L23" s="170">
        <f>COUNTIF(D23:E23,"&lt;1,2")</f>
        <v>0</v>
      </c>
      <c r="M23" s="170">
        <f>4-(L23/2*4)</f>
        <v>4</v>
      </c>
      <c r="N23" s="171">
        <v>0.2</v>
      </c>
      <c r="O23" s="243"/>
    </row>
    <row r="24" spans="1:15" ht="15" customHeight="1" x14ac:dyDescent="0.25">
      <c r="A24" s="162" t="s">
        <v>22</v>
      </c>
      <c r="B24" s="167" t="s">
        <v>156</v>
      </c>
      <c r="C24" s="168" t="s">
        <v>108</v>
      </c>
      <c r="D24" s="172" t="e">
        <f>Bilanss!B50/Bilanss!B37</f>
        <v>#DIV/0!</v>
      </c>
      <c r="E24" s="172" t="e">
        <f>Bilanss!C50/Bilanss!C37</f>
        <v>#DIV/0!</v>
      </c>
      <c r="F24" s="176"/>
      <c r="G24" s="177"/>
      <c r="H24" s="177"/>
      <c r="I24" s="177"/>
      <c r="J24" s="178"/>
      <c r="L24" s="170">
        <f>COUNTIF(D24:E24,"&gt;0,7")</f>
        <v>0</v>
      </c>
      <c r="M24" s="170">
        <f t="shared" ref="M24:M26" si="8">4-(L24/2*4)</f>
        <v>4</v>
      </c>
      <c r="N24" s="171">
        <v>0.2</v>
      </c>
      <c r="O24" s="243"/>
    </row>
    <row r="25" spans="1:15" ht="15" customHeight="1" x14ac:dyDescent="0.25">
      <c r="A25" s="162" t="s">
        <v>42</v>
      </c>
      <c r="B25" s="167" t="s">
        <v>111</v>
      </c>
      <c r="C25" s="168" t="s">
        <v>148</v>
      </c>
      <c r="D25" s="172" t="e">
        <f>Bilanss!B6/Bilanss!B43</f>
        <v>#DIV/0!</v>
      </c>
      <c r="E25" s="172" t="e">
        <f>Bilanss!C6/Bilanss!C43</f>
        <v>#DIV/0!</v>
      </c>
      <c r="F25" s="176"/>
      <c r="G25" s="177"/>
      <c r="H25" s="177"/>
      <c r="I25" s="177"/>
      <c r="J25" s="178"/>
      <c r="L25" s="170">
        <f>COUNTIF(D25:E25,"&lt;0,2")</f>
        <v>0</v>
      </c>
      <c r="M25" s="170">
        <f t="shared" si="8"/>
        <v>4</v>
      </c>
      <c r="N25" s="171">
        <v>0.2</v>
      </c>
      <c r="O25" s="243"/>
    </row>
    <row r="26" spans="1:15" ht="15" customHeight="1" x14ac:dyDescent="0.25">
      <c r="A26" s="162" t="s">
        <v>142</v>
      </c>
      <c r="B26" s="179" t="s">
        <v>157</v>
      </c>
      <c r="C26" s="168" t="s">
        <v>137</v>
      </c>
      <c r="D26" s="172" t="e">
        <f>(Algandmed!$E24-Algandmed!$F24)/(D8+Kasumiaruanne!B25)</f>
        <v>#DIV/0!</v>
      </c>
      <c r="E26" s="172" t="e">
        <f>(Algandmed!$E24-Algandmed!$F24)/(E8+Kasumiaruanne!C25)</f>
        <v>#DIV/0!</v>
      </c>
      <c r="F26" s="180"/>
      <c r="G26" s="181"/>
      <c r="H26" s="181"/>
      <c r="I26" s="181"/>
      <c r="J26" s="182"/>
      <c r="L26" s="170">
        <f>COUNTIF(D26:E26,"&gt;7")+COUNTIF(D26:E26,"&lt;0")</f>
        <v>0</v>
      </c>
      <c r="M26" s="170">
        <f t="shared" si="8"/>
        <v>4</v>
      </c>
      <c r="N26" s="171">
        <v>0.2</v>
      </c>
      <c r="O26" s="243"/>
    </row>
    <row r="27" spans="1:15" ht="15" customHeight="1" x14ac:dyDescent="0.25">
      <c r="A27" s="22"/>
      <c r="B27" s="22"/>
      <c r="C27" s="22"/>
      <c r="D27" s="22"/>
      <c r="E27" s="22"/>
      <c r="F27" s="22"/>
      <c r="G27" s="22"/>
      <c r="H27" s="22"/>
      <c r="I27" s="22"/>
      <c r="J27" s="22"/>
    </row>
    <row r="28" spans="1:15" ht="45.6" customHeight="1" x14ac:dyDescent="0.25">
      <c r="D28" s="183"/>
      <c r="L28" s="244" t="s">
        <v>162</v>
      </c>
      <c r="M28" s="244"/>
      <c r="N28" s="244"/>
      <c r="O28" s="244"/>
    </row>
    <row r="29" spans="1:15" ht="15" customHeight="1" x14ac:dyDescent="0.2"/>
    <row r="30" spans="1:15" ht="15" customHeight="1" x14ac:dyDescent="0.2"/>
    <row r="31" spans="1:15" ht="15" customHeight="1" x14ac:dyDescent="0.2">
      <c r="N31" s="133" t="s">
        <v>114</v>
      </c>
    </row>
    <row r="33" spans="7:14" x14ac:dyDescent="0.2">
      <c r="N33" s="133" t="s">
        <v>114</v>
      </c>
    </row>
    <row r="35" spans="7:14" x14ac:dyDescent="0.2">
      <c r="N35" s="133" t="s">
        <v>114</v>
      </c>
    </row>
    <row r="40" spans="7:14" x14ac:dyDescent="0.2">
      <c r="G40" s="133" t="s">
        <v>114</v>
      </c>
    </row>
  </sheetData>
  <sheetProtection algorithmName="SHA-512" hashValue="LkjgoZHeKMtZUVzNIJj0rVJ5uyWoyQ6LOOCgkXIjS2OehmgB3SNKuAI0QDGslmM2B7GXLkwL5+Z/ikB+Ndfccg==" saltValue="t7Ri76zguLeCg9uim20/YA==" spinCount="100000" sheet="1" objects="1" scenarios="1"/>
  <mergeCells count="17">
    <mergeCell ref="A8:C8"/>
    <mergeCell ref="A9:C9"/>
    <mergeCell ref="A1:I1"/>
    <mergeCell ref="A3:C3"/>
    <mergeCell ref="A4:C4"/>
    <mergeCell ref="A6:C6"/>
    <mergeCell ref="A7:C7"/>
    <mergeCell ref="A2:C2"/>
    <mergeCell ref="A11:C11"/>
    <mergeCell ref="A12:C12"/>
    <mergeCell ref="A13:C13"/>
    <mergeCell ref="O22:O26"/>
    <mergeCell ref="L28:O28"/>
    <mergeCell ref="A14:C14"/>
    <mergeCell ref="A16:C16"/>
    <mergeCell ref="A17:C17"/>
    <mergeCell ref="A19:C19"/>
  </mergeCells>
  <conditionalFormatting sqref="D23:E23">
    <cfRule type="expression" dxfId="14" priority="5">
      <formula>D23&lt;1.2</formula>
    </cfRule>
  </conditionalFormatting>
  <conditionalFormatting sqref="D24:E24">
    <cfRule type="expression" dxfId="13" priority="3">
      <formula>D24&gt;0.7</formula>
    </cfRule>
  </conditionalFormatting>
  <conditionalFormatting sqref="D25:E25">
    <cfRule type="expression" dxfId="12" priority="4">
      <formula>D25&lt;0.2</formula>
    </cfRule>
  </conditionalFormatting>
  <conditionalFormatting sqref="D26:E26">
    <cfRule type="expression" dxfId="11" priority="2">
      <formula>D26&lt;0</formula>
    </cfRule>
    <cfRule type="expression" dxfId="10" priority="14">
      <formula>D26&gt;7</formula>
    </cfRule>
  </conditionalFormatting>
  <conditionalFormatting sqref="D22:F22">
    <cfRule type="expression" dxfId="9" priority="18">
      <formula>D22&lt;5%</formula>
    </cfRule>
  </conditionalFormatting>
  <pageMargins left="0.70866141732283472" right="0.70866141732283472" top="0.74803149606299213" bottom="0.74803149606299213" header="0.31496062992125984" footer="0.31496062992125984"/>
  <pageSetup paperSize="9"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2A65-3725-47B8-8D54-882E0326BDE4}">
  <dimension ref="B2:F14"/>
  <sheetViews>
    <sheetView tabSelected="1" workbookViewId="0">
      <pane xSplit="2" ySplit="5" topLeftCell="C6" activePane="bottomRight" state="frozen"/>
      <selection pane="topRight" activeCell="C1" sqref="C1"/>
      <selection pane="bottomLeft" activeCell="A6" sqref="A6"/>
      <selection pane="bottomRight" activeCell="H11" sqref="H11"/>
    </sheetView>
  </sheetViews>
  <sheetFormatPr defaultColWidth="8.85546875" defaultRowHeight="12.75" x14ac:dyDescent="0.2"/>
  <cols>
    <col min="1" max="1" width="8.85546875" style="211"/>
    <col min="2" max="2" width="55.7109375" style="211" bestFit="1" customWidth="1"/>
    <col min="3" max="8" width="11.7109375" style="211" customWidth="1"/>
    <col min="9" max="16384" width="8.85546875" style="211"/>
  </cols>
  <sheetData>
    <row r="2" spans="2:6" x14ac:dyDescent="0.2">
      <c r="B2" s="221" t="s">
        <v>181</v>
      </c>
      <c r="C2" s="222"/>
      <c r="D2" s="222"/>
      <c r="E2"/>
      <c r="F2"/>
    </row>
    <row r="3" spans="2:6" ht="15" x14ac:dyDescent="0.25">
      <c r="B3" s="223"/>
      <c r="C3" s="222"/>
      <c r="D3" s="222"/>
      <c r="E3"/>
      <c r="F3"/>
    </row>
    <row r="4" spans="2:6" ht="15" x14ac:dyDescent="0.25">
      <c r="B4" s="227" t="s">
        <v>185</v>
      </c>
      <c r="C4" s="226" t="s">
        <v>182</v>
      </c>
      <c r="D4" s="226" t="s">
        <v>183</v>
      </c>
      <c r="E4" s="226">
        <v>2024</v>
      </c>
    </row>
    <row r="5" spans="2:6" ht="15" x14ac:dyDescent="0.25">
      <c r="B5" s="224" t="s">
        <v>184</v>
      </c>
      <c r="C5" s="225">
        <v>45500</v>
      </c>
      <c r="D5" s="225">
        <v>45300</v>
      </c>
      <c r="E5" s="225">
        <v>47200</v>
      </c>
    </row>
    <row r="7" spans="2:6" ht="15" x14ac:dyDescent="0.25">
      <c r="B7" s="227" t="s">
        <v>185</v>
      </c>
      <c r="C7" s="226" t="s">
        <v>182</v>
      </c>
      <c r="D7" s="226" t="s">
        <v>183</v>
      </c>
      <c r="E7" s="226">
        <v>2024</v>
      </c>
    </row>
    <row r="8" spans="2:6" ht="15" x14ac:dyDescent="0.25">
      <c r="B8" s="224" t="s">
        <v>175</v>
      </c>
      <c r="C8" s="225">
        <v>46900</v>
      </c>
      <c r="D8" s="225">
        <v>42900</v>
      </c>
      <c r="E8" s="225">
        <v>46000</v>
      </c>
    </row>
    <row r="9" spans="2:6" ht="15" x14ac:dyDescent="0.25">
      <c r="B9" s="224" t="s">
        <v>176</v>
      </c>
      <c r="C9" s="225">
        <v>38600</v>
      </c>
      <c r="D9" s="225">
        <v>39100</v>
      </c>
      <c r="E9" s="225">
        <v>42300</v>
      </c>
    </row>
    <row r="10" spans="2:6" ht="15" x14ac:dyDescent="0.25">
      <c r="B10" s="224" t="s">
        <v>177</v>
      </c>
      <c r="C10" s="225">
        <v>44200</v>
      </c>
      <c r="D10" s="225">
        <v>45100</v>
      </c>
      <c r="E10" s="225">
        <v>46200</v>
      </c>
    </row>
    <row r="11" spans="2:6" ht="15" x14ac:dyDescent="0.25">
      <c r="B11" s="224" t="s">
        <v>178</v>
      </c>
      <c r="C11" s="225">
        <v>55800</v>
      </c>
      <c r="D11" s="225">
        <v>55600</v>
      </c>
      <c r="E11" s="225">
        <v>53700</v>
      </c>
    </row>
    <row r="12" spans="2:6" ht="15" x14ac:dyDescent="0.25">
      <c r="B12" s="224" t="s">
        <v>179</v>
      </c>
      <c r="C12" s="225">
        <v>42500</v>
      </c>
      <c r="D12" s="225">
        <v>44400</v>
      </c>
      <c r="E12" s="225">
        <v>49100</v>
      </c>
    </row>
    <row r="13" spans="2:6" ht="15" x14ac:dyDescent="0.25">
      <c r="B13" s="224" t="s">
        <v>180</v>
      </c>
      <c r="C13" s="225">
        <v>45100</v>
      </c>
      <c r="D13" s="225">
        <v>48200</v>
      </c>
      <c r="E13" s="225">
        <v>48400</v>
      </c>
    </row>
    <row r="14" spans="2:6" x14ac:dyDescent="0.2">
      <c r="B14" s="221"/>
      <c r="C14" s="221"/>
      <c r="D14" s="221"/>
    </row>
  </sheetData>
  <sheetProtection algorithmName="SHA-512" hashValue="k4jg4k33ruNupd335HVvHsZ29GQeMDEE5dsj7F7NnsDD6y9jHgzTN4rB36M9EF6J4vhKUj4HHLhFQZuO9WdACg==" saltValue="b6XHotMmz4F6tJt50p88o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EC76-DDF0-4301-A67D-A7DC9BFF340A}">
  <sheetPr>
    <tabColor theme="3" tint="0.79998168889431442"/>
    <pageSetUpPr fitToPage="1"/>
  </sheetPr>
  <dimension ref="B1:AA35"/>
  <sheetViews>
    <sheetView showGridLines="0" zoomScaleNormal="100" workbookViewId="0">
      <selection activeCell="B15" sqref="B15"/>
    </sheetView>
  </sheetViews>
  <sheetFormatPr defaultColWidth="8.7109375" defaultRowHeight="15" x14ac:dyDescent="0.25"/>
  <cols>
    <col min="1" max="1" width="1.7109375" style="24" customWidth="1"/>
    <col min="2" max="2" width="26.7109375" style="24" customWidth="1"/>
    <col min="3" max="3" width="40.7109375" style="24" customWidth="1"/>
    <col min="4" max="4" width="20.7109375" style="24" customWidth="1"/>
    <col min="5" max="5" width="20.7109375" style="24" hidden="1" customWidth="1"/>
    <col min="6" max="6" width="10.7109375" style="24" hidden="1" customWidth="1"/>
    <col min="7" max="7" width="1.28515625" style="25" customWidth="1"/>
    <col min="8" max="9" width="10.7109375" style="25" customWidth="1"/>
    <col min="10" max="10" width="11.28515625" style="25" customWidth="1"/>
    <col min="11" max="24" width="10.7109375" style="25" customWidth="1"/>
    <col min="25" max="25" width="15.42578125" style="25" customWidth="1"/>
    <col min="26" max="27" width="10.7109375" style="25" customWidth="1"/>
    <col min="28" max="16384" width="8.7109375" style="24"/>
  </cols>
  <sheetData>
    <row r="1" spans="2:27" ht="13.9" customHeight="1" x14ac:dyDescent="0.25">
      <c r="J1" s="24"/>
      <c r="K1" s="24"/>
      <c r="L1" s="24"/>
    </row>
    <row r="3" spans="2:27" ht="45" x14ac:dyDescent="0.25">
      <c r="B3" s="26" t="s">
        <v>93</v>
      </c>
      <c r="C3" s="26" t="s">
        <v>94</v>
      </c>
      <c r="D3" s="26" t="s">
        <v>95</v>
      </c>
      <c r="E3" s="26" t="s">
        <v>96</v>
      </c>
      <c r="F3" s="26" t="s">
        <v>97</v>
      </c>
      <c r="G3" s="24"/>
      <c r="H3" s="26" t="s">
        <v>98</v>
      </c>
      <c r="I3" s="27" t="s">
        <v>99</v>
      </c>
      <c r="J3" s="28" t="s">
        <v>140</v>
      </c>
      <c r="K3" s="29" t="s">
        <v>100</v>
      </c>
      <c r="L3" s="26" t="s">
        <v>101</v>
      </c>
      <c r="N3" s="24"/>
      <c r="O3" s="24"/>
      <c r="P3" s="24"/>
      <c r="Q3" s="24"/>
      <c r="R3" s="24"/>
      <c r="S3" s="24"/>
      <c r="T3" s="24"/>
      <c r="U3" s="24"/>
      <c r="V3" s="24"/>
      <c r="W3" s="24"/>
      <c r="X3" s="24"/>
      <c r="Y3" s="26" t="s">
        <v>102</v>
      </c>
      <c r="Z3" s="24"/>
      <c r="AA3" s="24"/>
    </row>
    <row r="4" spans="2:27" x14ac:dyDescent="0.25">
      <c r="B4" s="30" t="s">
        <v>88</v>
      </c>
      <c r="C4" s="31" t="s">
        <v>155</v>
      </c>
      <c r="D4" s="154" t="s">
        <v>150</v>
      </c>
      <c r="E4" s="32" t="s">
        <v>103</v>
      </c>
      <c r="F4" s="33">
        <v>6.96</v>
      </c>
      <c r="G4" s="24"/>
      <c r="H4" s="46" t="e">
        <f>'Majandusnäitajate koondtabel'!D22</f>
        <v>#DIV/0!</v>
      </c>
      <c r="I4" s="46" t="e">
        <f>'Majandusnäitajate koondtabel'!E22</f>
        <v>#DIV/0!</v>
      </c>
      <c r="J4" s="34">
        <f>2-COUNTIF(H4:I4,"&lt;5%")</f>
        <v>2</v>
      </c>
      <c r="K4" s="34">
        <f>J4*2</f>
        <v>4</v>
      </c>
      <c r="L4" s="35">
        <v>0.2</v>
      </c>
      <c r="N4" s="24"/>
      <c r="O4" s="24"/>
      <c r="P4" s="24"/>
      <c r="Q4" s="24"/>
      <c r="R4" s="24"/>
      <c r="S4" s="24"/>
      <c r="T4" s="24"/>
      <c r="U4" s="24"/>
      <c r="V4" s="24"/>
      <c r="W4" s="24"/>
      <c r="X4" s="24"/>
      <c r="Y4" s="36"/>
      <c r="Z4" s="24"/>
      <c r="AA4" s="24"/>
    </row>
    <row r="5" spans="2:27" x14ac:dyDescent="0.25">
      <c r="B5" s="30" t="s">
        <v>104</v>
      </c>
      <c r="C5" s="31" t="s">
        <v>105</v>
      </c>
      <c r="D5" s="154" t="s">
        <v>149</v>
      </c>
      <c r="E5" s="32" t="s">
        <v>115</v>
      </c>
      <c r="F5" s="33">
        <v>1.25</v>
      </c>
      <c r="G5" s="24"/>
      <c r="H5" s="47" t="e">
        <f>'Majandusnäitajate koondtabel'!D23</f>
        <v>#DIV/0!</v>
      </c>
      <c r="I5" s="47" t="e">
        <f>'Majandusnäitajate koondtabel'!E23</f>
        <v>#DIV/0!</v>
      </c>
      <c r="J5" s="34">
        <f>2-COUNTIF(H5:I5,"&lt;1.2")</f>
        <v>2</v>
      </c>
      <c r="K5" s="34">
        <f t="shared" ref="K5:K8" si="0">J5*2</f>
        <v>4</v>
      </c>
      <c r="L5" s="35">
        <v>0.2</v>
      </c>
      <c r="N5" s="24"/>
      <c r="O5" s="24"/>
      <c r="P5" s="24"/>
      <c r="Q5" s="24"/>
      <c r="R5" s="24"/>
      <c r="S5" s="24"/>
      <c r="T5" s="24"/>
      <c r="U5" s="24"/>
      <c r="V5" s="24"/>
      <c r="W5" s="24"/>
      <c r="X5" s="24"/>
      <c r="Y5" s="37" t="s">
        <v>106</v>
      </c>
      <c r="Z5" s="24"/>
      <c r="AA5" s="24"/>
    </row>
    <row r="6" spans="2:27" x14ac:dyDescent="0.25">
      <c r="B6" s="30" t="s">
        <v>22</v>
      </c>
      <c r="C6" s="31" t="s">
        <v>107</v>
      </c>
      <c r="D6" s="154" t="s">
        <v>108</v>
      </c>
      <c r="E6" s="32" t="s">
        <v>109</v>
      </c>
      <c r="F6" s="33">
        <v>0.53</v>
      </c>
      <c r="G6" s="24"/>
      <c r="H6" s="47" t="e">
        <f>'Majandusnäitajate koondtabel'!D24</f>
        <v>#DIV/0!</v>
      </c>
      <c r="I6" s="47" t="e">
        <f>'Majandusnäitajate koondtabel'!E24</f>
        <v>#DIV/0!</v>
      </c>
      <c r="J6" s="34">
        <f>2-COUNTIF(H6:I6,"&gt;0.7")</f>
        <v>2</v>
      </c>
      <c r="K6" s="34">
        <f t="shared" si="0"/>
        <v>4</v>
      </c>
      <c r="L6" s="35">
        <v>0.2</v>
      </c>
      <c r="N6" s="24"/>
      <c r="O6" s="24"/>
      <c r="P6" s="24"/>
      <c r="Q6" s="24"/>
      <c r="R6" s="24"/>
      <c r="S6" s="24"/>
      <c r="T6" s="24"/>
      <c r="U6" s="24"/>
      <c r="V6" s="24"/>
      <c r="W6" s="24"/>
      <c r="X6" s="24"/>
      <c r="Y6" s="37" t="s">
        <v>110</v>
      </c>
      <c r="Z6" s="24"/>
      <c r="AA6" s="24"/>
    </row>
    <row r="7" spans="2:27" x14ac:dyDescent="0.25">
      <c r="B7" s="30" t="s">
        <v>42</v>
      </c>
      <c r="C7" s="31" t="s">
        <v>111</v>
      </c>
      <c r="D7" s="154" t="s">
        <v>148</v>
      </c>
      <c r="E7" s="32" t="s">
        <v>135</v>
      </c>
      <c r="F7" s="38" t="s">
        <v>112</v>
      </c>
      <c r="H7" s="47" t="e">
        <f>'Majandusnäitajate koondtabel'!D25</f>
        <v>#DIV/0!</v>
      </c>
      <c r="I7" s="47" t="e">
        <f>'Majandusnäitajate koondtabel'!E25</f>
        <v>#DIV/0!</v>
      </c>
      <c r="J7" s="34">
        <f>2-COUNTIF(H7:I7,"&lt;0.2")</f>
        <v>2</v>
      </c>
      <c r="K7" s="34">
        <f t="shared" si="0"/>
        <v>4</v>
      </c>
      <c r="L7" s="35">
        <v>0.2</v>
      </c>
      <c r="Y7" s="39"/>
    </row>
    <row r="8" spans="2:27" x14ac:dyDescent="0.25">
      <c r="B8" s="88" t="s">
        <v>142</v>
      </c>
      <c r="C8" s="32" t="s">
        <v>136</v>
      </c>
      <c r="D8" s="154" t="s">
        <v>137</v>
      </c>
      <c r="E8" s="32" t="s">
        <v>138</v>
      </c>
      <c r="F8" s="38"/>
      <c r="G8" s="45"/>
      <c r="H8" s="47" t="e">
        <f>(Algandmed!$E24-Algandmed!$F24)/('Majandusnäitajate koondtabel'!D8+Kasumiaruanne!B25)</f>
        <v>#DIV/0!</v>
      </c>
      <c r="I8" s="47" t="e">
        <f>(Algandmed!$E24-Algandmed!$F24)/('Majandusnäitajate koondtabel'!E8+Kasumiaruanne!C25)</f>
        <v>#DIV/0!</v>
      </c>
      <c r="J8" s="89">
        <f>2-COUNTIF(H8:I8,"&gt;7")</f>
        <v>2</v>
      </c>
      <c r="K8" s="34">
        <f t="shared" si="0"/>
        <v>4</v>
      </c>
      <c r="L8" s="90">
        <v>0.2</v>
      </c>
      <c r="Y8" s="39"/>
    </row>
    <row r="10" spans="2:27" s="25" customFormat="1" x14ac:dyDescent="0.25">
      <c r="B10" s="41" t="s">
        <v>116</v>
      </c>
      <c r="C10" s="42"/>
      <c r="D10" s="42"/>
      <c r="E10" s="43"/>
      <c r="F10" s="43"/>
      <c r="G10" s="43"/>
      <c r="H10" s="43"/>
      <c r="I10" s="43"/>
      <c r="J10" s="43"/>
      <c r="K10" s="246">
        <f>K4*L4+K5*L5+K6*L6+K7*L7+K8*L8</f>
        <v>4</v>
      </c>
      <c r="L10" s="247"/>
    </row>
    <row r="11" spans="2:27" s="25" customFormat="1" x14ac:dyDescent="0.25">
      <c r="B11" s="41" t="s">
        <v>151</v>
      </c>
      <c r="C11" s="42"/>
      <c r="D11" s="42"/>
      <c r="E11" s="43"/>
      <c r="F11" s="43"/>
      <c r="G11" s="43"/>
      <c r="H11" s="43"/>
      <c r="I11" s="43"/>
      <c r="J11" s="43"/>
      <c r="K11" s="248" t="s">
        <v>106</v>
      </c>
      <c r="L11" s="249"/>
      <c r="M11" s="25" t="s">
        <v>113</v>
      </c>
    </row>
    <row r="12" spans="2:27" s="25" customFormat="1" x14ac:dyDescent="0.25">
      <c r="B12" s="41" t="s">
        <v>141</v>
      </c>
      <c r="C12" s="42"/>
      <c r="D12" s="42"/>
      <c r="E12" s="43"/>
      <c r="F12" s="43"/>
      <c r="G12" s="43"/>
      <c r="H12" s="44"/>
      <c r="I12" s="44"/>
      <c r="J12" s="43"/>
      <c r="K12" s="250">
        <v>-0.2</v>
      </c>
      <c r="L12" s="251"/>
      <c r="M12" s="25" t="s">
        <v>113</v>
      </c>
    </row>
    <row r="13" spans="2:27" s="25" customFormat="1" x14ac:dyDescent="0.25">
      <c r="B13" s="41" t="s">
        <v>117</v>
      </c>
      <c r="C13" s="42"/>
      <c r="D13" s="42"/>
      <c r="E13" s="43"/>
      <c r="F13" s="43"/>
      <c r="G13" s="43"/>
      <c r="H13" s="43"/>
      <c r="I13" s="43"/>
      <c r="J13" s="43"/>
      <c r="K13" s="252">
        <f>K10+IF(K11="jah",K12,0)</f>
        <v>3.8</v>
      </c>
      <c r="L13" s="253"/>
      <c r="M13" s="25" t="s">
        <v>152</v>
      </c>
    </row>
    <row r="14" spans="2:27" s="25" customFormat="1" x14ac:dyDescent="0.25">
      <c r="B14" s="40"/>
      <c r="C14" s="24"/>
      <c r="D14" s="24"/>
    </row>
    <row r="15" spans="2:27" s="25" customFormat="1" x14ac:dyDescent="0.25">
      <c r="B15" s="25" t="s">
        <v>143</v>
      </c>
      <c r="C15" s="24"/>
      <c r="D15" s="24"/>
    </row>
    <row r="16" spans="2:27" s="25" customFormat="1" x14ac:dyDescent="0.25">
      <c r="C16" s="24"/>
      <c r="D16" s="24"/>
      <c r="N16" s="25" t="s">
        <v>114</v>
      </c>
    </row>
    <row r="17" spans="2:14" s="25" customFormat="1" ht="16.5" customHeight="1" x14ac:dyDescent="0.25">
      <c r="C17" s="24"/>
      <c r="D17" s="24"/>
    </row>
    <row r="18" spans="2:14" x14ac:dyDescent="0.25">
      <c r="B18" s="25"/>
    </row>
    <row r="19" spans="2:14" x14ac:dyDescent="0.25">
      <c r="B19" s="25"/>
      <c r="E19" s="25"/>
      <c r="N19" s="25" t="s">
        <v>114</v>
      </c>
    </row>
    <row r="20" spans="2:14" x14ac:dyDescent="0.25">
      <c r="B20" s="25"/>
      <c r="E20" s="25"/>
      <c r="J20" s="25" t="s">
        <v>114</v>
      </c>
    </row>
    <row r="21" spans="2:14" x14ac:dyDescent="0.25">
      <c r="B21" s="25"/>
      <c r="G21" s="24"/>
      <c r="H21" s="24"/>
      <c r="I21" s="24"/>
      <c r="J21" s="24"/>
      <c r="K21" s="24"/>
    </row>
    <row r="22" spans="2:14" s="25" customFormat="1" x14ac:dyDescent="0.25">
      <c r="C22" s="24"/>
      <c r="D22" s="24"/>
    </row>
    <row r="23" spans="2:14" s="25" customFormat="1" x14ac:dyDescent="0.25">
      <c r="C23" s="24"/>
      <c r="D23" s="24"/>
    </row>
    <row r="24" spans="2:14" s="25" customFormat="1" x14ac:dyDescent="0.25">
      <c r="C24" s="24"/>
      <c r="D24" s="24"/>
    </row>
    <row r="25" spans="2:14" s="25" customFormat="1" x14ac:dyDescent="0.25">
      <c r="C25" s="24"/>
      <c r="D25" s="24"/>
    </row>
    <row r="26" spans="2:14" x14ac:dyDescent="0.25">
      <c r="B26" s="25"/>
      <c r="G26" s="24"/>
      <c r="H26" s="24"/>
      <c r="I26" s="24"/>
      <c r="J26" s="24"/>
      <c r="K26" s="24"/>
    </row>
    <row r="27" spans="2:14" x14ac:dyDescent="0.25">
      <c r="B27" s="25"/>
      <c r="G27" s="24"/>
      <c r="H27" s="24"/>
      <c r="I27" s="24"/>
      <c r="J27" s="24"/>
      <c r="K27" s="24"/>
    </row>
    <row r="28" spans="2:14" x14ac:dyDescent="0.25">
      <c r="G28" s="24"/>
      <c r="H28" s="24"/>
      <c r="I28" s="24"/>
      <c r="J28" s="24"/>
      <c r="K28" s="24"/>
    </row>
    <row r="29" spans="2:14" x14ac:dyDescent="0.25">
      <c r="G29" s="24"/>
      <c r="H29" s="24"/>
      <c r="I29" s="24"/>
      <c r="J29" s="24"/>
      <c r="K29" s="24"/>
    </row>
    <row r="30" spans="2:14" x14ac:dyDescent="0.25">
      <c r="G30" s="24"/>
      <c r="H30" s="24"/>
      <c r="I30" s="24"/>
      <c r="J30" s="24"/>
      <c r="K30" s="24"/>
    </row>
    <row r="31" spans="2:14" x14ac:dyDescent="0.25">
      <c r="G31" s="24"/>
      <c r="H31" s="24"/>
      <c r="I31" s="24"/>
      <c r="J31" s="24"/>
      <c r="K31" s="24"/>
    </row>
    <row r="32" spans="2:14" x14ac:dyDescent="0.25">
      <c r="G32" s="24"/>
      <c r="H32" s="24"/>
      <c r="I32" s="24"/>
      <c r="J32" s="24"/>
      <c r="K32" s="24"/>
    </row>
    <row r="33" spans="7:11" x14ac:dyDescent="0.25">
      <c r="G33" s="24"/>
      <c r="H33" s="24"/>
      <c r="I33" s="24"/>
      <c r="J33" s="24"/>
      <c r="K33" s="24"/>
    </row>
    <row r="34" spans="7:11" x14ac:dyDescent="0.25">
      <c r="G34" s="24"/>
      <c r="H34" s="24"/>
      <c r="I34" s="24"/>
      <c r="J34" s="24"/>
      <c r="K34" s="24"/>
    </row>
    <row r="35" spans="7:11" x14ac:dyDescent="0.25">
      <c r="G35" s="24"/>
      <c r="H35" s="24"/>
      <c r="I35" s="24"/>
      <c r="J35" s="24"/>
      <c r="K35" s="24"/>
    </row>
  </sheetData>
  <mergeCells count="4">
    <mergeCell ref="K10:L10"/>
    <mergeCell ref="K11:L11"/>
    <mergeCell ref="K12:L12"/>
    <mergeCell ref="K13:L13"/>
  </mergeCells>
  <conditionalFormatting sqref="H4:I4">
    <cfRule type="expression" dxfId="8" priority="8">
      <formula>H$4&lt;5%</formula>
    </cfRule>
  </conditionalFormatting>
  <conditionalFormatting sqref="H5:I5">
    <cfRule type="expression" dxfId="7" priority="10">
      <formula>H5&lt;1.2</formula>
    </cfRule>
  </conditionalFormatting>
  <conditionalFormatting sqref="H6:I6">
    <cfRule type="expression" dxfId="6" priority="12">
      <formula>H6&gt;0.7</formula>
    </cfRule>
  </conditionalFormatting>
  <conditionalFormatting sqref="H7:I7">
    <cfRule type="expression" dxfId="5" priority="14">
      <formula>H7&lt;0.2</formula>
    </cfRule>
  </conditionalFormatting>
  <conditionalFormatting sqref="H8:I8">
    <cfRule type="expression" dxfId="4" priority="2">
      <formula>OR(H8&gt;7,H8&lt;0)</formula>
    </cfRule>
  </conditionalFormatting>
  <conditionalFormatting sqref="K12:L12">
    <cfRule type="expression" dxfId="3" priority="6">
      <formula>$K$11="jah"</formula>
    </cfRule>
  </conditionalFormatting>
  <conditionalFormatting sqref="K13:L13">
    <cfRule type="cellIs" dxfId="2" priority="3" operator="greaterThan">
      <formula>4</formula>
    </cfRule>
    <cfRule type="cellIs" dxfId="1" priority="4" operator="lessThan">
      <formula>0</formula>
    </cfRule>
  </conditionalFormatting>
  <conditionalFormatting sqref="M12">
    <cfRule type="expression" dxfId="0" priority="5">
      <formula>$K$11="ei"</formula>
    </cfRule>
  </conditionalFormatting>
  <dataValidations count="2">
    <dataValidation type="list" allowBlank="1" showInputMessage="1" showErrorMessage="1" sqref="K11:L11" xr:uid="{0FCF7EF1-FC6D-4C51-B1E8-BCF78510FB35}">
      <formula1>$Y$5:$Y$6</formula1>
    </dataValidation>
    <dataValidation type="list" allowBlank="1" showInputMessage="1" showErrorMessage="1" sqref="K9" xr:uid="{AB3A79E1-C8DE-4D14-B1FB-5009FD9B95B9}">
      <formula1>$Y$12:$Y$16</formula1>
    </dataValidation>
  </dataValidations>
  <printOptions horizontalCentered="1" verticalCentered="1"/>
  <pageMargins left="0.70866141732283472" right="0.70866141732283472" top="0.74803149606299213" bottom="0.74803149606299213" header="0.31496062992125984" footer="0.31496062992125984"/>
  <pageSetup paperSize="9" scale="93"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0760-5E54-4FC7-99B2-5D4D1B9488E9}">
  <dimension ref="A1"/>
  <sheetViews>
    <sheetView showGridLines="0" zoomScale="70" zoomScaleNormal="70" workbookViewId="0">
      <selection activeCell="AG43" sqref="AG43"/>
    </sheetView>
  </sheetViews>
  <sheetFormatPr defaultRowHeight="12.75"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Algandmed</vt:lpstr>
      <vt:lpstr>Töötajad</vt:lpstr>
      <vt:lpstr>Kasumiaruanne</vt:lpstr>
      <vt:lpstr>Bilanss</vt:lpstr>
      <vt:lpstr>Majandusnäitajate koondtabel</vt:lpstr>
      <vt:lpstr>Lisandväärtus töötaja kohta</vt:lpstr>
      <vt:lpstr>Finantsvõimekus</vt:lpstr>
      <vt:lpstr>Ajatelg</vt:lpstr>
      <vt:lpstr>kohu1</vt:lpstr>
      <vt:lpstr>Algandmed!Print_Area</vt:lpstr>
      <vt:lpstr>Bilanss!Print_Area</vt:lpstr>
      <vt:lpstr>Finantsvõimekus!Print_Area</vt:lpstr>
      <vt:lpstr>Kasumiaruanne!Print_Area</vt:lpstr>
      <vt:lpstr>'Majandusnäitajate koondtabel'!Print_Area</vt:lpstr>
      <vt:lpstr>raha1</vt:lpstr>
      <vt:lpstr>raha2</vt:lpstr>
    </vt:vector>
  </TitlesOfParts>
  <Company>Ettevõtluse Arenduse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Perioodi 2023-2027 maapiirkonna ettevõtjate konkurentsivõime suurendamise investeeringutoetuse finantsprognoosi vormi versioon 5.0</dc:title>
  <dc:creator>Margit Karu</dc:creator>
  <cp:lastModifiedBy>Elis Blaubrük</cp:lastModifiedBy>
  <cp:revision>1</cp:revision>
  <cp:lastPrinted>2025-01-16T18:50:54Z</cp:lastPrinted>
  <dcterms:created xsi:type="dcterms:W3CDTF">2004-12-15T09:01:57Z</dcterms:created>
  <dcterms:modified xsi:type="dcterms:W3CDTF">2026-04-16T05:33:48Z</dcterms:modified>
</cp:coreProperties>
</file>