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LEADER_toetuste_büroo\2014-2020 Projektitaotlused\hindepunktid kodulehele\"/>
    </mc:Choice>
  </mc:AlternateContent>
  <bookViews>
    <workbookView xWindow="0" yWindow="60" windowWidth="15360" windowHeight="7095" tabRatio="833" firstSheet="6" activeTab="14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Nelja Valla Kogu" sheetId="12" r:id="rId10"/>
    <sheet name="Mulgimaa Arenduskoda" sheetId="13" r:id="rId11"/>
    <sheet name="PAIK" sheetId="1" r:id="rId12"/>
    <sheet name="Partnerid" sheetId="14" r:id="rId13"/>
    <sheet name="Piiriveere Liider" sheetId="15" r:id="rId14"/>
    <sheet name="Põhja-Harju Koostöökogu" sheetId="16" r:id="rId15"/>
    <sheet name="Põlvamaa Partnerluskogu" sheetId="17" r:id="rId16"/>
    <sheet name="Raplamaa Partnerluskogu" sheetId="18" r:id="rId17"/>
    <sheet name="Peipsi-Alutaguse Koostöökoda" sheetId="19" r:id="rId18"/>
    <sheet name="Pärnu Lahe Partnerluskogu" sheetId="20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1" i="5"/>
  <c r="A112" i="5"/>
  <c r="A109" i="5"/>
  <c r="D126" i="5"/>
  <c r="A115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23" i="5" l="1"/>
  <c r="A118" i="5"/>
  <c r="A117" i="5"/>
  <c r="A120" i="5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<sst xmlns="http://schemas.openxmlformats.org/spreadsheetml/2006/main" count="22729" uniqueCount="1333">
  <si>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</si>
  <si>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</si>
  <si>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</si>
  <si>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</si>
  <si>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</si>
  <si>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</si>
  <si>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</si>
  <si>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</si>
  <si>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</si>
  <si>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</si>
  <si>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</si>
  <si>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</si>
  <si>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</si>
  <si>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</si>
  <si>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</si>
  <si>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</si>
  <si>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</si>
  <si>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</si>
  <si>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</si>
  <si>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</si>
  <si>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</si>
  <si>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</si>
  <si>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</si>
  <si>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</si>
  <si>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</si>
  <si>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</si>
  <si>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</si>
  <si>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</si>
  <si>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</si>
  <si>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</si>
  <si>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</si>
  <si>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</si>
  <si>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</si>
  <si>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</si>
  <si>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</si>
  <si>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</si>
  <si>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</si>
  <si>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</si>
  <si>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</si>
  <si>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</si>
  <si>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</si>
  <si>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</si>
  <si>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</si>
  <si>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</si>
  <si>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</si>
  <si>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</si>
  <si>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</si>
  <si>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</si>
  <si>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</si>
  <si>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</si>
  <si>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</si>
  <si>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</si>
  <si>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</si>
  <si>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</si>
  <si>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</si>
  <si>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</si>
  <si>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</si>
  <si>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</si>
  <si>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</si>
  <si>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</si>
  <si>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</si>
  <si>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</si>
  <si>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</si>
  <si>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</si>
  <si>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</si>
  <si>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</si>
  <si>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</si>
  <si>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</si>
  <si>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</si>
  <si>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</si>
  <si>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</si>
  <si>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</si>
  <si>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</si>
  <si>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</si>
  <si>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</si>
  <si>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</si>
  <si>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</si>
  <si>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</si>
  <si>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</si>
  <si>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</si>
  <si>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</si>
  <si>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</si>
  <si>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</si>
  <si>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</si>
  <si>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</si>
  <si>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</si>
  <si>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</si>
  <si>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</si>
  <si>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</si>
  <si>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</si>
  <si>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</si>
  <si>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</si>
  <si>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</si>
  <si>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</si>
  <si>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</si>
  <si>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</si>
  <si>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</si>
  <si>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</si>
  <si>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</si>
  <si>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</si>
  <si>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</si>
  <si>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</si>
  <si>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</si>
  <si>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</si>
  <si>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</si>
  <si>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</si>
  <si>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</si>
  <si>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</si>
  <si>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</si>
  <si>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</si>
  <si>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</si>
  <si>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</si>
  <si>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</si>
  <si>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</si>
  <si>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</si>
  <si>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</si>
  <si>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</si>
  <si>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</si>
  <si>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</si>
  <si>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</si>
  <si>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</si>
  <si>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</si>
  <si>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</si>
  <si>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</si>
  <si>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</si>
  <si>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</si>
  <si>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</si>
  <si>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</si>
  <si>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</si>
  <si>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</si>
  <si>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</si>
  <si>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</si>
  <si>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</si>
  <si>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</si>
  <si>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</si>
  <si>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</si>
  <si>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</si>
  <si>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</si>
  <si>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</si>
  <si>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</si>
  <si>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</si>
  <si>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</si>
  <si>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</si>
  <si>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</si>
  <si>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</si>
  <si>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</si>
  <si>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</si>
  <si>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</si>
  <si>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</si>
  <si>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</si>
  <si>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</si>
  <si>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</si>
  <si>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</si>
  <si>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</si>
  <si>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</si>
  <si>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</si>
  <si>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</si>
  <si>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</si>
  <si>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</si>
  <si>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</si>
  <si>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</si>
  <si>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</si>
  <si>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</si>
  <si>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</si>
  <si>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</si>
  <si>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</si>
  <si>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</si>
  <si>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</si>
  <si>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</si>
  <si>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</si>
  <si>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</si>
  <si>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</si>
  <si>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</si>
  <si>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</si>
  <si>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</si>
  <si>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</si>
  <si>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</si>
  <si>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</si>
  <si>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</si>
  <si>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</si>
  <si>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</si>
  <si>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</si>
  <si>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</si>
  <si>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</si>
  <si>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</si>
  <si>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</si>
  <si>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</si>
  <si>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</si>
  <si>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</si>
  <si>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</si>
  <si>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</si>
  <si>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</si>
  <si>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</si>
  <si>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</si>
  <si>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</si>
  <si>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</si>
  <si>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</si>
  <si>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</si>
  <si>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</si>
  <si>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</si>
  <si>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</si>
  <si>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</si>
  <si>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</si>
  <si>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</si>
  <si>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</si>
  <si>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</si>
  <si>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</si>
  <si>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</si>
  <si>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</si>
  <si>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</si>
  <si>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</si>
  <si>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</si>
  <si>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</si>
  <si>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</si>
  <si>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</si>
  <si>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</si>
  <si>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</si>
  <si>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</si>
  <si>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</si>
  <si>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</si>
  <si>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</si>
  <si>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</si>
  <si>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</si>
  <si>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</si>
  <si>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</si>
  <si>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</si>
  <si>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</si>
  <si>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</si>
  <si>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</si>
  <si>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</si>
  <si>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</si>
  <si>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</si>
  <si>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</si>
  <si>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</si>
  <si>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</si>
  <si>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</si>
  <si>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</si>
  <si>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</si>
  <si>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</si>
  <si>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</si>
  <si>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</si>
  <si>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</si>
  <si>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</si>
  <si>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</si>
  <si>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</si>
  <si>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</si>
  <si>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</si>
  <si>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</si>
  <si>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</si>
  <si>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</si>
  <si>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</si>
  <si>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</si>
  <si>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</si>
  <si>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</si>
  <si>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</si>
  <si>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</si>
  <si>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</si>
  <si>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</si>
  <si>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</si>
  <si>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</si>
  <si>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</si>
  <si>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</si>
  <si>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</si>
  <si>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</si>
  <si>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</si>
  <si>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</si>
  <si>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</si>
  <si>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</si>
  <si>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</si>
  <si>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</si>
  <si>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</si>
  <si>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</si>
  <si>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</si>
  <si>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</si>
  <si>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</si>
  <si>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</si>
  <si>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</si>
  <si>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</si>
  <si>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</si>
  <si>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</si>
  <si>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</si>
  <si>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</si>
  <si>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</si>
  <si>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</si>
  <si>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</si>
  <si>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</si>
  <si>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</si>
  <si>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</si>
  <si>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</si>
  <si>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</si>
  <si>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</si>
  <si>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</si>
  <si>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</si>
  <si>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</si>
  <si>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</si>
  <si>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</si>
  <si>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</si>
  <si>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</si>
  <si>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</si>
  <si>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</si>
  <si>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</si>
  <si>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</si>
  <si>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</si>
  <si>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</si>
  <si>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</si>
  <si>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</si>
  <si>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</si>
  <si>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</si>
  <si>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</si>
  <si>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</si>
  <si>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</si>
  <si>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</si>
  <si>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</si>
  <si>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</si>
  <si>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</si>
  <si>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</si>
  <si>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</si>
  <si>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</si>
  <si>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</si>
  <si>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</si>
  <si>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</si>
  <si>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</si>
  <si>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</si>
  <si>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</si>
  <si>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</si>
  <si>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</si>
  <si>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</si>
  <si>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</si>
  <si>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</si>
  <si>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</si>
  <si>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</si>
  <si>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</si>
  <si>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</si>
  <si>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</si>
  <si>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</si>
  <si>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</si>
  <si>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</si>
  <si>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</si>
  <si>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</si>
  <si>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</si>
  <si>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</si>
  <si>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</si>
  <si>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</si>
  <si>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</si>
  <si>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</si>
  <si>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</si>
  <si>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</si>
  <si>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</si>
  <si>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</si>
  <si>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</si>
  <si>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</si>
  <si>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</si>
  <si>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</si>
  <si>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</si>
  <si>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</si>
  <si>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</si>
  <si>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</si>
  <si>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</si>
  <si>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</si>
  <si>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</si>
  <si>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</si>
  <si>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</si>
  <si>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</si>
  <si>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</si>
  <si>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</si>
  <si>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</si>
  <si>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</si>
  <si>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</si>
  <si>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</si>
  <si>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</si>
  <si>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</si>
  <si>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</si>
  <si>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</si>
  <si>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</si>
  <si>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</si>
  <si>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</si>
  <si>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</si>
  <si>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</si>
  <si>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</si>
  <si>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</si>
  <si>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</si>
  <si>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</si>
  <si>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</si>
  <si>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</si>
  <si>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</si>
  <si>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</si>
  <si>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</si>
  <si>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</si>
  <si>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</si>
  <si>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</si>
  <si>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</si>
  <si>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</si>
  <si>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</si>
  <si>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</si>
  <si>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</si>
  <si>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</si>
  <si>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</si>
  <si>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</si>
  <si>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</si>
  <si>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</si>
  <si>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</si>
  <si>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</si>
  <si>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</si>
  <si>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</si>
  <si>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</si>
  <si>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</si>
  <si>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</si>
  <si>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</si>
  <si>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</si>
  <si>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</si>
  <si>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</si>
  <si>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</si>
  <si>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</si>
  <si>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</si>
  <si>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</si>
  <si>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</si>
  <si>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</si>
  <si>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</si>
  <si>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</si>
  <si>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</si>
  <si>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</si>
  <si>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</si>
  <si>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</si>
  <si>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</si>
  <si>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</si>
  <si>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</si>
  <si>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</si>
  <si>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</si>
  <si>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</si>
  <si>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</si>
  <si>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</si>
  <si>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</si>
  <si>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</si>
  <si>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</si>
  <si>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</si>
  <si>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</si>
  <si>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</si>
  <si>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</si>
  <si>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</si>
  <si>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</si>
  <si>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</si>
  <si>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</si>
  <si>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</si>
  <si>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</si>
  <si>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</si>
  <si>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</si>
  <si>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</si>
  <si>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</si>
  <si>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</si>
  <si>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</si>
  <si>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</si>
  <si>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</si>
  <si>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</si>
  <si>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</si>
  <si>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</si>
  <si>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</si>
  <si>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</si>
  <si>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</si>
  <si>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</si>
  <si>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</si>
  <si>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</si>
  <si>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</si>
  <si>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</si>
  <si>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</si>
  <si>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</si>
  <si>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</si>
  <si>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</si>
  <si>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</si>
  <si>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</si>
  <si>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</si>
  <si>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</si>
  <si>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</si>
  <si>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</si>
  <si>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</si>
  <si>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</si>
  <si>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</si>
  <si>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</si>
  <si>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</si>
  <si>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</si>
  <si>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</si>
  <si>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</si>
  <si>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</si>
  <si>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</si>
  <si>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</si>
  <si>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</si>
  <si>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</si>
  <si>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</si>
  <si>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</si>
  <si>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</si>
  <si>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</si>
  <si>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</si>
  <si>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</si>
  <si>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</si>
  <si>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</si>
  <si>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</si>
  <si>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</si>
  <si>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</si>
  <si>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</si>
  <si>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</si>
  <si>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</si>
  <si>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</si>
  <si>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</si>
  <si>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</si>
  <si>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</si>
  <si>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</si>
  <si>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</si>
  <si>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</si>
  <si>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</si>
  <si>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</si>
  <si>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</si>
  <si>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</si>
  <si>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</si>
  <si>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</si>
  <si>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</si>
  <si>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</si>
  <si>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</si>
  <si>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</si>
  <si>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</si>
  <si>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</si>
  <si>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</si>
  <si>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</si>
  <si>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</si>
  <si>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</si>
  <si>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</si>
  <si>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</si>
  <si>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</si>
  <si>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</si>
  <si>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</si>
  <si>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</si>
  <si>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</si>
  <si>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</si>
  <si>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</si>
  <si>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</si>
  <si>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</si>
  <si>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</si>
  <si>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</si>
  <si>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</si>
  <si>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</si>
  <si>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</si>
  <si>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</si>
  <si>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</si>
  <si>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</si>
  <si>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</si>
  <si>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</si>
  <si>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</si>
  <si>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</si>
  <si>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</si>
  <si>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</si>
  <si>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</si>
  <si>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</si>
  <si>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</si>
  <si>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</si>
  <si>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</si>
  <si>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</si>
  <si>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</si>
  <si>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</si>
  <si>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</si>
  <si>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</si>
  <si>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</si>
  <si>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</si>
  <si>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</si>
  <si>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</si>
  <si>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</si>
  <si>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</si>
  <si>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</si>
  <si>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</si>
  <si>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</si>
  <si>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</si>
  <si>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</si>
  <si>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</si>
  <si>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</si>
  <si>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</si>
  <si>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</si>
  <si>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</si>
  <si>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</si>
  <si>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</si>
  <si>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</si>
  <si>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</si>
  <si>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</si>
  <si>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</si>
  <si>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</si>
  <si>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</si>
  <si>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</si>
  <si>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</si>
  <si>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</si>
  <si>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</si>
  <si>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</si>
  <si>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</si>
  <si>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</si>
  <si>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</si>
  <si>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</si>
  <si>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</si>
  <si>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</si>
  <si>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</si>
  <si>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</si>
  <si>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</si>
  <si>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</si>
  <si>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</si>
  <si>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</si>
  <si>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</si>
  <si>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</si>
  <si>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</si>
  <si>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</si>
  <si>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</si>
  <si>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</si>
  <si>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</si>
  <si>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</si>
  <si>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</si>
  <si>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</si>
  <si>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</si>
  <si>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</si>
  <si>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</si>
  <si>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</si>
  <si>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</si>
  <si>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</si>
  <si>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</si>
  <si>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</si>
  <si>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</si>
  <si>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</si>
  <si>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</si>
  <si>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</si>
  <si>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</si>
  <si>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</si>
  <si>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</si>
  <si>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</si>
  <si>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</si>
  <si>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</si>
  <si>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</si>
  <si>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</si>
  <si>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</si>
  <si>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</si>
  <si>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</si>
  <si>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</si>
  <si>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</si>
  <si>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</si>
  <si>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</si>
  <si>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</si>
  <si>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</si>
  <si>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</si>
  <si>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</si>
  <si>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</si>
  <si>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</si>
  <si>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</si>
  <si>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</si>
  <si>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</si>
  <si>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</si>
  <si>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</si>
  <si>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</si>
  <si>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</si>
  <si>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</si>
  <si>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</si>
  <si>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</si>
  <si>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</si>
  <si>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</si>
  <si>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</si>
  <si>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</si>
  <si>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</si>
  <si>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</si>
  <si>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</si>
  <si>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</si>
  <si>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</si>
  <si>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</si>
  <si>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</si>
  <si>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</si>
  <si>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</si>
  <si>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</si>
  <si>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</si>
  <si>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</si>
  <si>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</si>
  <si>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</si>
  <si>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</si>
  <si>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</si>
  <si>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</si>
  <si>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</si>
  <si>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</si>
  <si>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</si>
  <si>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</si>
  <si>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</si>
  <si>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</si>
  <si>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</si>
  <si>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</si>
  <si>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</si>
  <si>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</si>
  <si>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</si>
  <si>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</si>
  <si>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</si>
  <si>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</si>
  <si>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</si>
  <si>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</si>
  <si>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</si>
  <si>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</si>
  <si>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</si>
  <si>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</si>
  <si>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</si>
  <si>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</si>
  <si>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</si>
  <si>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</si>
  <si>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</si>
  <si>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</si>
  <si>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</si>
  <si>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</si>
  <si>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</si>
  <si>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</si>
  <si>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</si>
  <si>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</si>
  <si>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</si>
  <si>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</si>
  <si>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</si>
  <si>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</si>
  <si>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</si>
  <si>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</si>
  <si>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</si>
  <si>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</si>
  <si>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</si>
  <si>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</si>
  <si>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</si>
  <si>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</si>
  <si>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</si>
  <si>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</si>
  <si>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</si>
  <si>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</si>
  <si>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</si>
  <si>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</si>
  <si>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</si>
  <si>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</si>
  <si>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</si>
  <si>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</si>
  <si>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</si>
  <si>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</si>
  <si>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</si>
  <si>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</si>
  <si>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</si>
  <si>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</si>
  <si>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</si>
  <si>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</si>
  <si>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</si>
  <si>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</si>
  <si>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</si>
  <si>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</si>
  <si>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</si>
  <si>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</si>
  <si>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</si>
  <si>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</si>
  <si>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</si>
  <si>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</si>
  <si>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</si>
  <si>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</si>
  <si>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</si>
  <si>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</si>
  <si>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</si>
  <si>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</si>
  <si>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</si>
  <si>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</si>
  <si>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</si>
  <si>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</si>
  <si>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</si>
  <si>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</si>
  <si>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</si>
  <si>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</si>
  <si>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</si>
  <si>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</si>
  <si>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</si>
  <si>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</si>
  <si>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</si>
  <si>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</si>
  <si>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</si>
  <si>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</si>
  <si>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</si>
  <si>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</si>
  <si>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</si>
  <si>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</si>
  <si>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</si>
  <si>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</si>
  <si>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</si>
  <si>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</si>
  <si>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</si>
  <si>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</si>
  <si>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</si>
  <si>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</si>
  <si>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</si>
  <si>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</si>
  <si>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</si>
  <si>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</si>
  <si>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</si>
  <si>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</si>
  <si>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</si>
  <si>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</si>
  <si>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</si>
  <si>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</si>
  <si>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</si>
  <si>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</si>
  <si>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</si>
  <si>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</si>
  <si>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</si>
  <si>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</si>
  <si>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</si>
  <si>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</si>
  <si>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</si>
  <si>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</si>
  <si>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</si>
  <si>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</si>
  <si>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</si>
  <si>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</si>
  <si>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</si>
  <si>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</si>
  <si>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</si>
  <si>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</si>
  <si>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</si>
  <si>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</si>
  <si>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</si>
  <si>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</si>
  <si>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</si>
  <si>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</si>
  <si>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</si>
  <si>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</si>
  <si>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</si>
  <si>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</si>
  <si>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</si>
  <si>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</si>
  <si>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</si>
  <si>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</si>
  <si>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</si>
  <si>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</si>
  <si>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</si>
  <si>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</si>
  <si>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</si>
  <si>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</si>
  <si>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</si>
  <si>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</si>
  <si>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</si>
  <si>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</si>
  <si>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</si>
  <si>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</si>
  <si>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</si>
  <si>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</si>
  <si>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</si>
  <si>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</si>
  <si>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</si>
  <si>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</si>
  <si>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</si>
  <si>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</si>
  <si>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</si>
  <si>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</si>
  <si>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</si>
  <si>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</si>
  <si>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</si>
  <si>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</si>
  <si>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</si>
  <si>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</si>
  <si>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</si>
  <si>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</si>
  <si>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</si>
  <si>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</si>
  <si>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</si>
  <si>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</si>
  <si>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</si>
  <si>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</si>
  <si>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</si>
  <si>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</si>
  <si>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</si>
  <si>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</si>
  <si>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</si>
  <si>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</si>
  <si>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</si>
  <si>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</si>
  <si>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</si>
  <si>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</si>
  <si>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</si>
  <si>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</si>
  <si>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</si>
  <si>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</si>
  <si>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</si>
  <si>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</si>
  <si>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</si>
  <si>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</si>
  <si>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</si>
  <si>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</si>
  <si>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</si>
  <si>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</si>
  <si>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</si>
  <si>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</si>
  <si>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</si>
  <si>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</si>
  <si>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</si>
  <si>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</si>
  <si>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</si>
  <si>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</si>
  <si>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</si>
  <si>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</si>
  <si>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</si>
  <si>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</si>
  <si>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</si>
  <si>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</si>
  <si>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</si>
  <si>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</si>
  <si>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</si>
  <si>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</si>
  <si>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</si>
  <si>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</si>
  <si>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</si>
  <si>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</si>
  <si>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</si>
  <si>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</si>
  <si>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</si>
  <si>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</si>
  <si>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</si>
  <si>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</si>
  <si>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</si>
  <si>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</si>
  <si>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</si>
  <si>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</si>
  <si>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</si>
  <si>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</si>
  <si>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</si>
  <si>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</si>
  <si>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</si>
  <si>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</si>
  <si>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</si>
  <si>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</si>
  <si>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</si>
  <si>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</si>
  <si>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</si>
  <si>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</si>
  <si>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</si>
  <si>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</si>
  <si>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</si>
  <si>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</si>
  <si>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</si>
  <si>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</si>
  <si>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</si>
  <si>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</si>
  <si>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</si>
  <si>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</si>
  <si>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</si>
  <si>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</si>
  <si>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</si>
  <si>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</si>
  <si>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</si>
  <si>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</si>
  <si>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</si>
  <si>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</si>
  <si>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</si>
  <si>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</si>
  <si>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</si>
  <si>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</si>
  <si>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</si>
  <si>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</si>
  <si>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</si>
  <si>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</si>
  <si>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</si>
  <si>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</si>
  <si>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</si>
  <si>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</si>
  <si>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</si>
  <si>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</si>
  <si>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</si>
  <si>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</si>
  <si>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</si>
  <si>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</si>
  <si>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</si>
  <si>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</si>
  <si>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</si>
  <si>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</si>
  <si>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</si>
  <si>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</si>
  <si>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</si>
  <si>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</si>
  <si>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</si>
  <si>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</si>
  <si>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</si>
  <si>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</si>
  <si>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</si>
  <si>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</si>
  <si>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</si>
  <si>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</si>
  <si>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</si>
  <si>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</si>
  <si>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</si>
  <si>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</si>
  <si>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</si>
  <si>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</si>
  <si>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</si>
  <si>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</si>
  <si>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</si>
  <si>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</si>
  <si>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</si>
  <si>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</si>
  <si>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</si>
  <si>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</si>
  <si>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</si>
  <si>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</si>
  <si>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</si>
  <si>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</si>
  <si>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</si>
  <si>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</si>
  <si>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</si>
  <si>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</si>
  <si>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</si>
  <si>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</si>
  <si>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</si>
  <si>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</si>
  <si>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</si>
  <si>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</si>
  <si>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</si>
  <si>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</si>
  <si>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</si>
  <si>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</si>
  <si>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</si>
  <si>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</si>
  <si>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</si>
  <si>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</si>
  <si>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</si>
  <si>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</si>
  <si>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</si>
  <si>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</si>
  <si>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</si>
  <si>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</si>
  <si>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</si>
  <si>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</si>
  <si>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</si>
  <si>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</si>
  <si>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</si>
  <si>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</si>
  <si>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</si>
  <si>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</si>
  <si>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</si>
  <si>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</si>
  <si>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</si>
  <si>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</si>
  <si>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</si>
  <si>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</si>
  <si>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</si>
  <si>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</si>
  <si>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</si>
  <si>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</si>
  <si>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</si>
  <si>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</si>
  <si>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</si>
  <si>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</si>
  <si>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</si>
  <si>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</si>
  <si>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</si>
  <si>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</si>
  <si>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</si>
  <si>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</si>
  <si>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</si>
  <si>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</si>
  <si>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</si>
  <si>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</si>
  <si>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</si>
  <si>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</si>
  <si>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</si>
  <si>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</si>
  <si>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</si>
  <si>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</si>
  <si>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</si>
  <si>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</si>
  <si>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</si>
  <si>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</si>
  <si>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</si>
  <si>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</si>
  <si>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</si>
  <si>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</si>
  <si>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</si>
  <si>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</si>
  <si>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</si>
  <si>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</si>
  <si>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</si>
  <si>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</si>
  <si>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</si>
  <si>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</si>
  <si>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</si>
  <si>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</si>
  <si>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</si>
  <si>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</si>
  <si>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</si>
  <si>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</si>
  <si>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</si>
  <si>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</si>
  <si>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</si>
  <si>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</si>
  <si>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</si>
  <si>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</si>
  <si>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</si>
  <si>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</si>
  <si>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</si>
  <si>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</si>
  <si>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</si>
  <si>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</si>
  <si>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</si>
  <si>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</si>
  <si>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</si>
  <si>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</si>
  <si>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</si>
  <si>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</si>
  <si>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</si>
  <si>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</si>
  <si>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</si>
  <si>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</si>
  <si>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</si>
  <si>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</si>
  <si>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</si>
  <si>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</si>
  <si>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</si>
  <si>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</si>
  <si>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</si>
  <si>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</si>
  <si>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</si>
  <si>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</si>
  <si>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</si>
  <si>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</si>
  <si>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</si>
  <si>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</si>
  <si>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</si>
  <si>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</si>
  <si>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</si>
  <si>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</si>
  <si>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</si>
  <si>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</si>
  <si>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</si>
  <si>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</si>
  <si>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</si>
  <si>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</si>
  <si>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</si>
  <si>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</si>
  <si>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</si>
  <si>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</si>
  <si>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</si>
  <si>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</si>
  <si>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</si>
  <si>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</si>
  <si>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</si>
  <si>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</si>
  <si>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</si>
  <si>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</si>
  <si>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</si>
  <si>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</si>
  <si>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</si>
  <si>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</si>
  <si>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</si>
  <si>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</si>
  <si>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</si>
  <si>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</si>
  <si>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</si>
  <si>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</si>
  <si>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</si>
  <si>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</si>
  <si>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</si>
  <si>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</si>
  <si>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</si>
  <si>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</si>
  <si>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</si>
  <si>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</si>
  <si>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</si>
  <si>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</si>
  <si>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</si>
  <si>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</si>
  <si>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</si>
  <si>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</si>
  <si>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</si>
  <si>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</si>
  <si>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</si>
  <si>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</si>
  <si>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</si>
  <si>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</si>
  <si>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</si>
  <si>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</si>
  <si>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</si>
  <si>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</si>
  <si>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</si>
  <si>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</si>
  <si>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</si>
  <si>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</si>
  <si>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</si>
  <si>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</si>
  <si>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</si>
  <si>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</si>
  <si>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</si>
  <si>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</si>
  <si>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</si>
  <si>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</si>
  <si>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</si>
  <si>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</si>
  <si>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</si>
  <si>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</si>
  <si>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</si>
  <si>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</si>
  <si>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</si>
  <si>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</si>
  <si>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</si>
  <si>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</si>
  <si>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</si>
  <si>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</si>
  <si>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</si>
  <si>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</si>
  <si>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</si>
  <si>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</si>
  <si>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</si>
  <si>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</si>
  <si>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</si>
  <si>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</si>
  <si>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</si>
  <si>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</si>
  <si>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</si>
  <si>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</si>
  <si>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</si>
  <si>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</si>
  <si>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</si>
  <si>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</si>
  <si>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</si>
  <si>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</si>
  <si>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</si>
  <si>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</si>
  <si>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</si>
  <si>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</si>
  <si>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</si>
  <si>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</si>
  <si>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</si>
  <si>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</si>
  <si>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</si>
  <si>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</si>
  <si>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</si>
  <si>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</si>
  <si>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</si>
  <si>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</si>
  <si>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</si>
  <si>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</si>
  <si>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</si>
  <si>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</si>
  <si>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</si>
  <si>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</si>
  <si>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</si>
  <si>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</si>
  <si>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</si>
  <si>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</si>
  <si>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</si>
  <si>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</si>
  <si>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</si>
  <si>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</si>
  <si>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</si>
  <si>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</si>
  <si>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</si>
  <si>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</si>
  <si>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</si>
  <si>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</si>
  <si>
    <t>27.03.2020-03.04.2020</t>
  </si>
  <si>
    <t>29.02.2020-02.04.2020</t>
  </si>
  <si>
    <t>23.03.2020-03.04.2020</t>
  </si>
  <si>
    <t>23.03.2020-03.04.2021</t>
  </si>
  <si>
    <t>02.09.2020 - 09.09.2020</t>
  </si>
  <si>
    <t>17.08.2020-26.08.2020</t>
  </si>
  <si>
    <t>24.08. - 31.08.2020</t>
  </si>
  <si>
    <t>01.09.2020-07.09.2020</t>
  </si>
  <si>
    <t>09.10.-16.10.2020</t>
  </si>
  <si>
    <t>Meede 2.1 - Tänapäevane ettevõtluskeskkond</t>
  </si>
  <si>
    <t>02.10.-09.10.2020</t>
  </si>
  <si>
    <t>28.09.2020 - 09.10.2020</t>
  </si>
  <si>
    <t>09.11.2020 - 13.11.2020</t>
  </si>
  <si>
    <t>16.09.2020- 24.09.2020</t>
  </si>
  <si>
    <t>26.10.2020 - 06.11.2020</t>
  </si>
  <si>
    <t>19.10.2020 - 30.10.2020</t>
  </si>
  <si>
    <t xml:space="preserve">Meede 1 - Ettevõtluse arendamine ja kompententsi tõstmine  </t>
  </si>
  <si>
    <t>15.10.-15.11.2020</t>
  </si>
  <si>
    <t>19.11.2020-25.11.2020</t>
  </si>
  <si>
    <t>12.02.2021 - 19.02.2021</t>
  </si>
  <si>
    <t>1 - Kohalikul ressursil baseeruva ettevõtluse arendamine</t>
  </si>
  <si>
    <t>1- Kohalikul ressursil baseeruva ettevõtluse arendamine</t>
  </si>
  <si>
    <t>01.02.2021 - 19.02.2021</t>
  </si>
  <si>
    <t>18.01.2021 - 02.02.2021</t>
  </si>
  <si>
    <t>01.03.2021 - 05.03.2021</t>
  </si>
  <si>
    <t>08.02-15.02.2021</t>
  </si>
  <si>
    <t>08.03.2021 - 12.03.2021</t>
  </si>
  <si>
    <t>05.04.2021 - 03.05.2021</t>
  </si>
  <si>
    <t xml:space="preserve"> 01.03.2021 - 02.04.2021</t>
  </si>
  <si>
    <t>12.04.2021-22.04.2021</t>
  </si>
  <si>
    <t>01.09.2021 - 07.09.2021</t>
  </si>
  <si>
    <t>06.09.2021 - 24.09.2021</t>
  </si>
  <si>
    <t>Meede 1.1 - Investeeringud häid töökohti säilitavasse ja/või loovasse mikroettevõtlusse</t>
  </si>
  <si>
    <t>Meede 1.3.1 - Investeeringud kohalikule elanikule ning piirkonna külastajale suunatud teenuste kohandamiseks ning arendamiseks COVID-19</t>
  </si>
  <si>
    <t>Meede 1.3.1 - Investeeringud kohalikule elanikule ning piirkonna külastajale suunatud teenuste kohandamiseks ning arendamiseks COVID-20</t>
  </si>
  <si>
    <t>Meede 1.3.1 - Investeeringud kohalikule elanikule ning piirkonna külastajale suunatud teenuste kohandamiseks ning arendamiseks COVID-21</t>
  </si>
  <si>
    <t>Meede 1.3.1 - Investeeringud kohalikule elanikule ning piirkonna külastajale suunatud teenuste kohandamiseks ning arendamiseks COVID-22</t>
  </si>
  <si>
    <t>Meede 1.3.1 - Investeeringud kohalikule elanikule ning piirkonna külastajale suunatud teenuste kohandamiseks ning arendamiseks COVID-23</t>
  </si>
  <si>
    <t>Meede 1.3.1 - Investeeringud kohalikule elanikule ning piirkonna külastajale suunatud teenuste kohandamiseks ning arendamiseks COVID-24</t>
  </si>
  <si>
    <t>Meede 3.1 - Algatused ettevõtjate ja kogukondade võrgustike arendamiseks ja loomiseks</t>
  </si>
  <si>
    <t>11.09.2021 - 22.09.2021</t>
  </si>
  <si>
    <t>Meede 1.2.1 - Ettevõtluse investeeringud Põltsamaa piirkonnas</t>
  </si>
  <si>
    <t>Meede 1.2.2 - Ettevõtluse investeeringud Vooremaa piirkonnas</t>
  </si>
  <si>
    <t>Meede 1.2.3 - Ettevõtluse investeeringud Peipsi piirkonnas</t>
  </si>
  <si>
    <t>Meede 2.2.1 - Kogukondade investeeringud Põltsamaa piirkonnas</t>
  </si>
  <si>
    <t>Meede 2.2.2 - Kogukondade investeeringud Vooremaa piirkonnas</t>
  </si>
  <si>
    <t>Meede 2.2.3 - Kogukondade investeeringud Peipsi piirkonnas</t>
  </si>
  <si>
    <t>06.10.2021 - 13.10.2021</t>
  </si>
  <si>
    <t>Meede 2.1.1 - Kogukondade ühisprojektid Põltsamaa piirkonnas</t>
  </si>
  <si>
    <t>02.10.2021 - 13.10.2021</t>
  </si>
  <si>
    <t>Meede 2.1.2 - Kogukondade ühisprojektid Vooremaa piirkonnas</t>
  </si>
  <si>
    <t>Meede 2.1.3 - Kogukondade ühisprojektid Peipsi piirkonnas</t>
  </si>
  <si>
    <t>Meede 5.1.3 - Ettevõtluse investeeringud Peipsi piirkonnas</t>
  </si>
  <si>
    <t>Meede 6.1.1 - Kogukondade ühisprojektid Põltsamaa piirkonnas</t>
  </si>
  <si>
    <t>Meede 6.1.2 - Kogukondade ühisprojektid Vooremaa piirkonnas</t>
  </si>
  <si>
    <t>Meede 6.1.3 - Kogukondade ühisprojektid Peipsi piirkonnas</t>
  </si>
  <si>
    <t>Meede 6.2.1 - Kogukondade investeeringud Põltsamaa piirkonnas</t>
  </si>
  <si>
    <t>Meede 6.2.2 - Kogukondade investeeringud Vooremaa piirkonnas</t>
  </si>
  <si>
    <t>Meede 6.2.3 - Kogukondade investeeringud Peipsi piirkonnas</t>
  </si>
  <si>
    <t>Meede 3 - Maakondlike ja tegevuspiirkonna ühisprojektide ja koolituste meede</t>
  </si>
  <si>
    <t>18.10.2021 - 25.10.2021</t>
  </si>
  <si>
    <t>COVID-19 põhjustatud kriisi mõjude leevendamine</t>
  </si>
  <si>
    <t>Meede 4 Jätkusuutlik kogukond ja külakeskused</t>
  </si>
  <si>
    <t>07.10-20.10.2021</t>
  </si>
  <si>
    <t>01.11.2021 - 07.11.2021</t>
  </si>
  <si>
    <t>Meede 1 - Mikroettevõtluse, turismiteenuste ja -toodete arendamine</t>
  </si>
  <si>
    <t>Meede 2 "Covid meede"</t>
  </si>
  <si>
    <t>COVID-19 taasterahastu meede „Elujõulised ettevõtted“</t>
  </si>
  <si>
    <t>20.10.-27.10.2021</t>
  </si>
  <si>
    <t>20.10.-29.10.2021</t>
  </si>
  <si>
    <t>15.11.2021-19.11.2021</t>
  </si>
  <si>
    <t>1.3 - COVID19-st tingitud majandusraskuste leevendamine</t>
  </si>
  <si>
    <t>11.10.2021 - 24.10.2021</t>
  </si>
  <si>
    <t>Meede 6 - COVID-19 taastekava meede</t>
  </si>
  <si>
    <t>15.11.2021 - 21.11.2021</t>
  </si>
  <si>
    <t>Meede 1.2 - Pandivere Covid-19 tagajärgede taastekava</t>
  </si>
  <si>
    <t>2.2 - Kultuuriküllane Pandivere</t>
  </si>
  <si>
    <t>11.10.2021 - 22.10.2021</t>
  </si>
  <si>
    <t>C - COVID-19 kriisiga toimetuleku toetamine ja selle mõjude vähendamine</t>
  </si>
  <si>
    <t>1 - Ettevõtluse arendamine ja kompetentsi tõstmine</t>
  </si>
  <si>
    <t>3 - Koostöö ja ühistegevuste arendamine</t>
  </si>
  <si>
    <t>Hindamata jäetud</t>
  </si>
  <si>
    <t>04.10.- 14.10.2021</t>
  </si>
  <si>
    <t>C - COVID-19 olukorra leevendamiseks suunatud meede</t>
  </si>
  <si>
    <t>08.11.2021 - 12.11.2021</t>
  </si>
  <si>
    <t>2.3 - COVID-19 mõju leevendamine</t>
  </si>
  <si>
    <t>01.11.2021 - 10.11.2021</t>
  </si>
  <si>
    <t>5 - COVID-19 mõjude vähendamine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</si>
</sst>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mm"/>
  </numFmts>
  <fonts count="3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41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10" fillId="8" borderId="20" xfId="0" applyFont="1" applyFill="1" applyBorder="1"/>
    <xf numFmtId="0" fontId="34" fillId="0" borderId="1" xfId="0" applyFont="1" applyFill="1" applyBorder="1"/>
    <xf numFmtId="0" fontId="34" fillId="0" borderId="20" xfId="0" applyFont="1" applyFill="1" applyBorder="1"/>
    <xf numFmtId="0" fontId="3" fillId="0" borderId="20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0" fillId="0" borderId="20" xfId="0" applyFont="1" applyBorder="1"/>
    <xf numFmtId="0" fontId="10" fillId="13" borderId="20" xfId="4" applyFont="1" applyFill="1" applyBorder="1" applyAlignment="1">
      <alignment vertical="top" wrapText="1"/>
    </xf>
    <xf numFmtId="0" fontId="8" fillId="13" borderId="20" xfId="0" applyFont="1" applyFill="1" applyBorder="1" applyAlignment="1">
      <alignment vertical="center" wrapText="1"/>
    </xf>
    <xf numFmtId="0" fontId="10" fillId="0" borderId="1" xfId="4" applyFont="1" applyFill="1" applyBorder="1"/>
    <xf numFmtId="0" fontId="10" fillId="5" borderId="20" xfId="3" applyFont="1" applyFill="1" applyBorder="1" applyAlignment="1">
      <alignment horizontal="center"/>
    </xf>
    <xf numFmtId="0" fontId="3" fillId="5" borderId="20" xfId="2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10" fillId="0" borderId="20" xfId="3" applyFont="1" applyFill="1" applyBorder="1" applyAlignment="1">
      <alignment horizontal="center"/>
    </xf>
    <xf numFmtId="0" fontId="3" fillId="0" borderId="20" xfId="2" applyFont="1" applyFill="1" applyBorder="1" applyAlignment="1">
      <alignment horizontal="left"/>
    </xf>
    <xf numFmtId="0" fontId="10" fillId="0" borderId="13" xfId="4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10" fillId="3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0" fillId="16" borderId="55" xfId="0" applyFont="1" applyFill="1" applyBorder="1"/>
    <xf numFmtId="0" fontId="10" fillId="3" borderId="55" xfId="0" applyFont="1" applyFill="1" applyBorder="1"/>
    <xf numFmtId="0" fontId="24" fillId="1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/>
    </xf>
    <xf numFmtId="0" fontId="4" fillId="0" borderId="0" xfId="0" applyFont="1"/>
    <xf numFmtId="0" fontId="0" fillId="0" borderId="26" xfId="0" applyFill="1" applyBorder="1"/>
    <xf numFmtId="0" fontId="4" fillId="0" borderId="26" xfId="0" applyFont="1" applyFill="1" applyBorder="1"/>
    <xf numFmtId="0" fontId="3" fillId="0" borderId="0" xfId="0" applyFont="1"/>
    <xf numFmtId="0" fontId="0" fillId="0" borderId="20" xfId="0" applyFill="1" applyBorder="1" applyAlignment="1">
      <alignment horizontal="left"/>
    </xf>
    <xf numFmtId="0" fontId="3" fillId="0" borderId="1" xfId="4" applyFont="1" applyFill="1" applyBorder="1" applyAlignment="1">
      <alignment vertical="top" wrapText="1"/>
    </xf>
    <xf numFmtId="0" fontId="35" fillId="13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4" fillId="2" borderId="20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5" fillId="0" borderId="20" xfId="0" applyFont="1" applyFill="1" applyBorder="1" applyAlignment="1">
      <alignment vertical="center" wrapText="1"/>
    </xf>
    <xf numFmtId="0" fontId="4" fillId="0" borderId="31" xfId="0" applyFont="1" applyFill="1" applyBorder="1"/>
    <xf numFmtId="0" fontId="24" fillId="0" borderId="20" xfId="0" applyFont="1" applyFill="1" applyBorder="1" applyAlignment="1">
      <alignment vertical="center" wrapText="1"/>
    </xf>
    <xf numFmtId="0" fontId="4" fillId="0" borderId="3" xfId="0" applyFont="1" applyBorder="1"/>
    <xf numFmtId="0" fontId="3" fillId="0" borderId="3" xfId="0" applyFont="1" applyFill="1" applyBorder="1"/>
    <xf numFmtId="0" fontId="10" fillId="0" borderId="3" xfId="0" applyFont="1" applyFill="1" applyBorder="1"/>
    <xf numFmtId="0" fontId="10" fillId="0" borderId="3" xfId="4" applyFont="1" applyFill="1" applyBorder="1" applyAlignment="1">
      <alignment vertical="top" wrapText="1"/>
    </xf>
    <xf numFmtId="0" fontId="3" fillId="5" borderId="20" xfId="2" applyFont="1" applyFill="1" applyBorder="1" applyAlignment="1">
      <alignment horizontal="left" vertical="top"/>
    </xf>
    <xf numFmtId="0" fontId="34" fillId="0" borderId="1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/>
    </xf>
    <xf numFmtId="0" fontId="10" fillId="13" borderId="23" xfId="4" applyFont="1" applyFill="1" applyBorder="1" applyAlignment="1">
      <alignment vertical="top" wrapText="1"/>
    </xf>
    <xf numFmtId="0" fontId="0" fillId="0" borderId="23" xfId="0" applyFont="1" applyFill="1" applyBorder="1" applyAlignment="1"/>
    <xf numFmtId="0" fontId="0" fillId="0" borderId="1" xfId="0" applyBorder="1" applyAlignment="1">
      <alignment wrapText="1"/>
    </xf>
    <xf numFmtId="0" fontId="36" fillId="0" borderId="1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5">
    <cellStyle name="20% - Accent2" xfId="2" builtinId="34"/>
    <cellStyle name="20% - Accent6" xfId="3" builtinId="50"/>
    <cellStyle name="Hyperlink" xfId="4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10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4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printerSettings" Target="../printerSettings/printerSettings18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1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printerSettings" Target="../printerSettings/printerSettings22.bin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3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pane ySplit="2" topLeftCell="A227" activePane="bottomLeft" state="frozen"/>
      <selection pane="bottomLeft" activeCell="D246" sqref="D246"/>
    </sheetView>
  </sheetViews>
  <sheetFormatPr defaultRowHeight="15" x14ac:dyDescent="0.25"/>
  <cols>
    <col min="1" max="1" width="21.140625" bestFit="1" customWidth="1"/>
    <col min="2" max="2" width="52.42578125" style="20" customWidth="1"/>
    <col min="3" max="3" width="17.5703125" customWidth="1"/>
    <col min="4" max="4" width="13.140625" bestFit="1" customWidth="1"/>
    <col min="5" max="5" width="19.42578125" customWidth="1"/>
    <col min="6" max="6" width="23.85546875" customWidth="1"/>
    <col min="15" max="15" width="9.140625" customWidth="1"/>
  </cols>
  <sheetData>
    <row r="1" spans="1:6" ht="15.75" x14ac:dyDescent="0.25">
      <c r="A1" s="819" t="s">
        <v>14</v>
      </c>
      <c r="B1" s="820"/>
      <c r="C1" s="820"/>
      <c r="D1" s="820"/>
      <c r="E1" s="821"/>
      <c r="F1" s="409"/>
    </row>
    <row r="2" spans="1:6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4" t="s">
        <v>577</v>
      </c>
    </row>
    <row r="3" spans="1:6" x14ac:dyDescent="0.25">
      <c r="A3" s="461" t="s">
        <v>38</v>
      </c>
      <c r="B3" s="221" t="s">
        <v>39</v>
      </c>
      <c r="C3" s="462" t="str">
        <f>"619216590405"</f>
        <v>619216590405</v>
      </c>
      <c r="D3" s="463">
        <v>8.8000000000000007</v>
      </c>
      <c r="E3" s="465" t="s">
        <v>419</v>
      </c>
      <c r="F3" s="466"/>
    </row>
    <row r="4" spans="1:6" x14ac:dyDescent="0.2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7"/>
    </row>
    <row r="5" spans="1:6" x14ac:dyDescent="0.2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7"/>
    </row>
    <row r="6" spans="1:6" x14ac:dyDescent="0.2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7"/>
    </row>
    <row r="7" spans="1:6" x14ac:dyDescent="0.2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7"/>
    </row>
    <row r="8" spans="1:6" x14ac:dyDescent="0.2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7"/>
    </row>
    <row r="9" spans="1:6" ht="14.25" customHeight="1" x14ac:dyDescent="0.2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7"/>
    </row>
    <row r="10" spans="1:6" x14ac:dyDescent="0.2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7"/>
    </row>
    <row r="11" spans="1:6" x14ac:dyDescent="0.2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7"/>
    </row>
    <row r="12" spans="1:6" x14ac:dyDescent="0.2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7"/>
    </row>
    <row r="13" spans="1:6" x14ac:dyDescent="0.2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7"/>
    </row>
    <row r="14" spans="1:6" x14ac:dyDescent="0.2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7"/>
    </row>
    <row r="15" spans="1:6" x14ac:dyDescent="0.2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7"/>
    </row>
    <row r="16" spans="1:6" x14ac:dyDescent="0.2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7"/>
    </row>
    <row r="17" spans="1:6" x14ac:dyDescent="0.2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7"/>
    </row>
    <row r="18" spans="1:6" ht="15.75" thickBot="1" x14ac:dyDescent="0.3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7"/>
    </row>
    <row r="19" spans="1:6" x14ac:dyDescent="0.2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7"/>
    </row>
    <row r="20" spans="1:6" x14ac:dyDescent="0.2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7"/>
    </row>
    <row r="21" spans="1:6" x14ac:dyDescent="0.2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7"/>
    </row>
    <row r="22" spans="1:6" x14ac:dyDescent="0.2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7"/>
    </row>
    <row r="23" spans="1:6" x14ac:dyDescent="0.2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7"/>
    </row>
    <row r="24" spans="1:6" x14ac:dyDescent="0.2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7"/>
    </row>
    <row r="25" spans="1:6" x14ac:dyDescent="0.2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7"/>
    </row>
    <row r="26" spans="1:6" x14ac:dyDescent="0.2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7"/>
    </row>
    <row r="27" spans="1:6" x14ac:dyDescent="0.2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7"/>
    </row>
    <row r="28" spans="1:6" ht="15.75" thickBot="1" x14ac:dyDescent="0.3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7"/>
    </row>
    <row r="29" spans="1:6" x14ac:dyDescent="0.2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7"/>
    </row>
    <row r="30" spans="1:6" x14ac:dyDescent="0.2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7"/>
    </row>
    <row r="31" spans="1:6" x14ac:dyDescent="0.2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7"/>
    </row>
    <row r="32" spans="1:6" x14ac:dyDescent="0.2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7"/>
    </row>
    <row r="33" spans="1:6" x14ac:dyDescent="0.2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7"/>
    </row>
    <row r="34" spans="1:6" ht="15.75" thickBot="1" x14ac:dyDescent="0.3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7"/>
    </row>
    <row r="35" spans="1:6" x14ac:dyDescent="0.2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7"/>
    </row>
    <row r="36" spans="1:6" x14ac:dyDescent="0.2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7"/>
    </row>
    <row r="37" spans="1:6" x14ac:dyDescent="0.2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7"/>
    </row>
    <row r="38" spans="1:6" x14ac:dyDescent="0.2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7"/>
    </row>
    <row r="39" spans="1:6" x14ac:dyDescent="0.2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7"/>
    </row>
    <row r="40" spans="1:6" x14ac:dyDescent="0.2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7"/>
    </row>
    <row r="41" spans="1:6" x14ac:dyDescent="0.2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7"/>
    </row>
    <row r="42" spans="1:6" x14ac:dyDescent="0.2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7"/>
    </row>
    <row r="43" spans="1:6" ht="15.75" thickBot="1" x14ac:dyDescent="0.3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7"/>
    </row>
    <row r="44" spans="1:6" x14ac:dyDescent="0.2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7"/>
    </row>
    <row r="45" spans="1:6" x14ac:dyDescent="0.2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7"/>
    </row>
    <row r="46" spans="1:6" x14ac:dyDescent="0.2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7"/>
    </row>
    <row r="47" spans="1:6" x14ac:dyDescent="0.2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7"/>
    </row>
    <row r="48" spans="1:6" ht="15.75" thickBot="1" x14ac:dyDescent="0.3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7"/>
    </row>
    <row r="49" spans="1:6" x14ac:dyDescent="0.2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7"/>
    </row>
    <row r="50" spans="1:6" x14ac:dyDescent="0.2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7"/>
    </row>
    <row r="51" spans="1:6" x14ac:dyDescent="0.2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7"/>
    </row>
    <row r="52" spans="1:6" x14ac:dyDescent="0.2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7"/>
    </row>
    <row r="53" spans="1:6" x14ac:dyDescent="0.2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7"/>
    </row>
    <row r="54" spans="1:6" x14ac:dyDescent="0.2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7"/>
    </row>
    <row r="55" spans="1:6" x14ac:dyDescent="0.2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7"/>
    </row>
    <row r="56" spans="1:6" x14ac:dyDescent="0.2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7"/>
    </row>
    <row r="57" spans="1:6" ht="15.75" thickBot="1" x14ac:dyDescent="0.3">
      <c r="A57" s="376" t="s">
        <v>504</v>
      </c>
      <c r="B57" s="468" t="s">
        <v>614</v>
      </c>
      <c r="C57" s="162">
        <v>619216591471</v>
      </c>
      <c r="D57" s="292">
        <v>6.34</v>
      </c>
      <c r="E57" s="216" t="s">
        <v>419</v>
      </c>
      <c r="F57" s="467"/>
    </row>
    <row r="58" spans="1:6" x14ac:dyDescent="0.25">
      <c r="A58" s="469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25">
      <c r="A59" s="470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25">
      <c r="A60" s="470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25">
      <c r="A61" s="470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25">
      <c r="A62" s="470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25">
      <c r="A63" s="470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25">
      <c r="A64" s="470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.75" thickBot="1" x14ac:dyDescent="0.3">
      <c r="A65" s="471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25">
      <c r="A66" s="469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25">
      <c r="A67" s="470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25">
      <c r="A68" s="470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25">
      <c r="A69" s="470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25">
      <c r="A70" s="470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25">
      <c r="A71" s="470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25">
      <c r="A72" s="470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25">
      <c r="A73" s="470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25">
      <c r="A74" s="470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25">
      <c r="A75" s="470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25">
      <c r="A76" s="470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.75" thickBot="1" x14ac:dyDescent="0.3">
      <c r="A77" s="471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2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70" t="s">
        <v>420</v>
      </c>
      <c r="F78" s="284" t="s">
        <v>590</v>
      </c>
    </row>
    <row r="79" spans="1:6" x14ac:dyDescent="0.2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2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2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2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2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2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.75" thickBot="1" x14ac:dyDescent="0.3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25">
      <c r="A86" s="514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25">
      <c r="A87" s="515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25">
      <c r="A88" s="515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25">
      <c r="A89" s="515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25">
      <c r="A90" s="515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25">
      <c r="A91" s="515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25">
      <c r="A92" s="515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25">
      <c r="A93" s="515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25">
      <c r="A94" s="515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.75" thickBot="1" x14ac:dyDescent="0.3">
      <c r="A95" s="516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2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2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2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2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2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2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25">
      <c r="A102" s="514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25">
      <c r="A103" s="515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25">
      <c r="A104" s="515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25">
      <c r="A105" s="515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25">
      <c r="A106" s="515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.75" thickBot="1" x14ac:dyDescent="0.3">
      <c r="A107" s="517" t="s">
        <v>911</v>
      </c>
      <c r="B107" s="518" t="s">
        <v>41</v>
      </c>
      <c r="C107" s="147" t="str">
        <f>"619217371899"</f>
        <v>619217371899</v>
      </c>
      <c r="D107" s="518">
        <v>7.5170000000000003</v>
      </c>
      <c r="E107" s="225" t="s">
        <v>419</v>
      </c>
      <c r="F107" s="147" t="s">
        <v>578</v>
      </c>
    </row>
    <row r="108" spans="1:6" x14ac:dyDescent="0.25">
      <c r="A108" s="514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25">
      <c r="A109" s="515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25">
      <c r="A110" s="515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25">
      <c r="A111" s="515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25">
      <c r="A112" s="515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25">
      <c r="A113" s="515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25">
      <c r="A114" s="515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25">
      <c r="A115" s="602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7" t="s">
        <v>419</v>
      </c>
      <c r="F115" s="106" t="s">
        <v>578</v>
      </c>
    </row>
    <row r="116" spans="1:6" x14ac:dyDescent="0.2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2" t="s">
        <v>578</v>
      </c>
    </row>
    <row r="117" spans="1:6" x14ac:dyDescent="0.2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2" t="s">
        <v>579</v>
      </c>
    </row>
    <row r="118" spans="1:6" x14ac:dyDescent="0.2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2" t="s">
        <v>580</v>
      </c>
    </row>
    <row r="119" spans="1:6" x14ac:dyDescent="0.2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2" t="s">
        <v>581</v>
      </c>
    </row>
    <row r="120" spans="1:6" x14ac:dyDescent="0.2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2" t="s">
        <v>578</v>
      </c>
    </row>
    <row r="121" spans="1:6" x14ac:dyDescent="0.2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2" t="s">
        <v>579</v>
      </c>
    </row>
    <row r="122" spans="1:6" x14ac:dyDescent="0.2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2" t="s">
        <v>580</v>
      </c>
    </row>
    <row r="123" spans="1:6" x14ac:dyDescent="0.2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2" t="s">
        <v>581</v>
      </c>
    </row>
    <row r="124" spans="1:6" x14ac:dyDescent="0.2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2" t="s">
        <v>582</v>
      </c>
    </row>
    <row r="125" spans="1:6" x14ac:dyDescent="0.2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2" t="s">
        <v>583</v>
      </c>
    </row>
    <row r="126" spans="1:6" x14ac:dyDescent="0.2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2" t="s">
        <v>584</v>
      </c>
    </row>
    <row r="127" spans="1:6" x14ac:dyDescent="0.2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2" t="s">
        <v>585</v>
      </c>
    </row>
    <row r="128" spans="1:6" x14ac:dyDescent="0.2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2" t="s">
        <v>586</v>
      </c>
    </row>
    <row r="129" spans="1:6" x14ac:dyDescent="0.2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2" t="s">
        <v>587</v>
      </c>
    </row>
    <row r="130" spans="1:6" x14ac:dyDescent="0.2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2" t="s">
        <v>588</v>
      </c>
    </row>
    <row r="131" spans="1:6" x14ac:dyDescent="0.2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2" t="s">
        <v>589</v>
      </c>
    </row>
    <row r="132" spans="1:6" x14ac:dyDescent="0.2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2" t="s">
        <v>590</v>
      </c>
    </row>
    <row r="133" spans="1:6" x14ac:dyDescent="0.2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2" t="s">
        <v>591</v>
      </c>
    </row>
    <row r="134" spans="1:6" x14ac:dyDescent="0.2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2" t="s">
        <v>592</v>
      </c>
    </row>
    <row r="135" spans="1:6" x14ac:dyDescent="0.2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2" t="s">
        <v>578</v>
      </c>
    </row>
    <row r="136" spans="1:6" x14ac:dyDescent="0.2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2" t="s">
        <v>579</v>
      </c>
    </row>
    <row r="137" spans="1:6" x14ac:dyDescent="0.2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2" t="s">
        <v>580</v>
      </c>
    </row>
    <row r="138" spans="1:6" x14ac:dyDescent="0.2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2" t="s">
        <v>581</v>
      </c>
    </row>
    <row r="139" spans="1:6" x14ac:dyDescent="0.2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2" t="s">
        <v>582</v>
      </c>
    </row>
    <row r="140" spans="1:6" x14ac:dyDescent="0.2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2" t="s">
        <v>583</v>
      </c>
    </row>
    <row r="141" spans="1:6" x14ac:dyDescent="0.2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2" t="s">
        <v>584</v>
      </c>
    </row>
    <row r="142" spans="1:6" x14ac:dyDescent="0.2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2" t="s">
        <v>585</v>
      </c>
    </row>
    <row r="143" spans="1:6" x14ac:dyDescent="0.2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2" t="s">
        <v>586</v>
      </c>
    </row>
    <row r="144" spans="1:6" x14ac:dyDescent="0.2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2" t="s">
        <v>587</v>
      </c>
    </row>
    <row r="145" spans="1:6" x14ac:dyDescent="0.2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2" t="s">
        <v>578</v>
      </c>
    </row>
    <row r="146" spans="1:6" x14ac:dyDescent="0.2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2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2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2" t="s">
        <v>581</v>
      </c>
    </row>
    <row r="149" spans="1:6" x14ac:dyDescent="0.2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2" t="s">
        <v>582</v>
      </c>
    </row>
    <row r="150" spans="1:6" x14ac:dyDescent="0.2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2" t="s">
        <v>583</v>
      </c>
    </row>
    <row r="151" spans="1:6" x14ac:dyDescent="0.2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2" t="s">
        <v>584</v>
      </c>
    </row>
    <row r="152" spans="1:6" x14ac:dyDescent="0.2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2" t="s">
        <v>578</v>
      </c>
    </row>
    <row r="153" spans="1:6" x14ac:dyDescent="0.2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2" t="s">
        <v>579</v>
      </c>
    </row>
    <row r="154" spans="1:6" x14ac:dyDescent="0.2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2" t="s">
        <v>580</v>
      </c>
    </row>
    <row r="155" spans="1:6" x14ac:dyDescent="0.2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2" t="s">
        <v>581</v>
      </c>
    </row>
    <row r="156" spans="1:6" x14ac:dyDescent="0.2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2" t="s">
        <v>578</v>
      </c>
    </row>
    <row r="157" spans="1:6" x14ac:dyDescent="0.2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2" t="s">
        <v>579</v>
      </c>
    </row>
    <row r="158" spans="1:6" x14ac:dyDescent="0.2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2" t="s">
        <v>580</v>
      </c>
    </row>
    <row r="159" spans="1:6" x14ac:dyDescent="0.2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2" t="s">
        <v>581</v>
      </c>
    </row>
    <row r="160" spans="1:6" x14ac:dyDescent="0.2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2" t="s">
        <v>582</v>
      </c>
    </row>
    <row r="161" spans="1:14" x14ac:dyDescent="0.2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2" t="s">
        <v>583</v>
      </c>
    </row>
    <row r="162" spans="1:14" x14ac:dyDescent="0.2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2" t="s">
        <v>584</v>
      </c>
    </row>
    <row r="163" spans="1:14" x14ac:dyDescent="0.2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2" t="s">
        <v>585</v>
      </c>
    </row>
    <row r="164" spans="1:14" x14ac:dyDescent="0.2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2" t="s">
        <v>586</v>
      </c>
      <c r="N164">
        <v>109</v>
      </c>
    </row>
    <row r="165" spans="1:14" x14ac:dyDescent="0.2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2" t="s">
        <v>578</v>
      </c>
    </row>
    <row r="166" spans="1:14" x14ac:dyDescent="0.2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2" t="s">
        <v>579</v>
      </c>
    </row>
    <row r="167" spans="1:14" x14ac:dyDescent="0.2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2" t="s">
        <v>580</v>
      </c>
    </row>
    <row r="168" spans="1:14" x14ac:dyDescent="0.2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2" t="s">
        <v>578</v>
      </c>
    </row>
    <row r="169" spans="1:14" x14ac:dyDescent="0.2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2" t="s">
        <v>579</v>
      </c>
    </row>
    <row r="170" spans="1:14" x14ac:dyDescent="0.2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2" t="s">
        <v>580</v>
      </c>
    </row>
    <row r="171" spans="1:14" x14ac:dyDescent="0.2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2" t="s">
        <v>581</v>
      </c>
    </row>
    <row r="172" spans="1:14" x14ac:dyDescent="0.2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2" t="s">
        <v>582</v>
      </c>
    </row>
    <row r="173" spans="1:14" x14ac:dyDescent="0.2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2" t="s">
        <v>583</v>
      </c>
    </row>
    <row r="174" spans="1:14" x14ac:dyDescent="0.2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2" t="s">
        <v>578</v>
      </c>
    </row>
    <row r="175" spans="1:14" x14ac:dyDescent="0.2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2" t="s">
        <v>579</v>
      </c>
    </row>
    <row r="176" spans="1:14" x14ac:dyDescent="0.2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2" t="s">
        <v>580</v>
      </c>
    </row>
    <row r="177" spans="1:6" x14ac:dyDescent="0.2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2" t="s">
        <v>581</v>
      </c>
    </row>
    <row r="178" spans="1:6" x14ac:dyDescent="0.2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2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2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2" t="s">
        <v>580</v>
      </c>
    </row>
    <row r="181" spans="1:6" x14ac:dyDescent="0.2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2" t="s">
        <v>581</v>
      </c>
    </row>
    <row r="182" spans="1:6" x14ac:dyDescent="0.2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2" t="s">
        <v>582</v>
      </c>
    </row>
    <row r="183" spans="1:6" x14ac:dyDescent="0.2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2" t="s">
        <v>583</v>
      </c>
    </row>
    <row r="184" spans="1:6" x14ac:dyDescent="0.2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2" t="s">
        <v>578</v>
      </c>
    </row>
    <row r="185" spans="1:6" x14ac:dyDescent="0.2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2" t="s">
        <v>579</v>
      </c>
    </row>
    <row r="186" spans="1:6" x14ac:dyDescent="0.2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2" t="s">
        <v>580</v>
      </c>
    </row>
    <row r="187" spans="1:6" x14ac:dyDescent="0.2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2" t="s">
        <v>581</v>
      </c>
    </row>
    <row r="188" spans="1:6" x14ac:dyDescent="0.2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2" t="s">
        <v>582</v>
      </c>
    </row>
    <row r="189" spans="1:6" x14ac:dyDescent="0.2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2" t="s">
        <v>583</v>
      </c>
    </row>
    <row r="190" spans="1:6" x14ac:dyDescent="0.2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2" t="s">
        <v>584</v>
      </c>
    </row>
    <row r="191" spans="1:6" x14ac:dyDescent="0.2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2" t="s">
        <v>585</v>
      </c>
    </row>
    <row r="192" spans="1:6" x14ac:dyDescent="0.2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2" t="s">
        <v>586</v>
      </c>
    </row>
    <row r="193" spans="1:6" x14ac:dyDescent="0.25">
      <c r="A193" s="297">
        <v>43187</v>
      </c>
      <c r="B193" s="11" t="s">
        <v>39</v>
      </c>
      <c r="C193" s="630">
        <v>19201900171</v>
      </c>
      <c r="D193" s="2">
        <v>5.6</v>
      </c>
      <c r="E193" s="226" t="s">
        <v>420</v>
      </c>
      <c r="F193" s="372" t="s">
        <v>587</v>
      </c>
    </row>
    <row r="194" spans="1:6" x14ac:dyDescent="0.25">
      <c r="A194" s="297">
        <v>43810</v>
      </c>
      <c r="B194" s="11" t="s">
        <v>41</v>
      </c>
      <c r="C194" s="716">
        <v>19201901077</v>
      </c>
      <c r="D194" s="620">
        <v>7.5</v>
      </c>
      <c r="E194" s="380" t="s">
        <v>419</v>
      </c>
      <c r="F194" s="372" t="s">
        <v>578</v>
      </c>
    </row>
    <row r="195" spans="1:6" x14ac:dyDescent="0.25">
      <c r="A195" s="297">
        <v>43810</v>
      </c>
      <c r="B195" s="11" t="s">
        <v>41</v>
      </c>
      <c r="C195" s="716">
        <v>19201901093</v>
      </c>
      <c r="D195" s="620">
        <v>7.39</v>
      </c>
      <c r="E195" s="380" t="s">
        <v>419</v>
      </c>
      <c r="F195" s="372" t="s">
        <v>579</v>
      </c>
    </row>
    <row r="196" spans="1:6" x14ac:dyDescent="0.25">
      <c r="A196" s="297">
        <v>43810</v>
      </c>
      <c r="B196" s="11" t="s">
        <v>41</v>
      </c>
      <c r="C196" s="716">
        <v>19201901091</v>
      </c>
      <c r="D196" s="620">
        <v>5.99</v>
      </c>
      <c r="E196" s="380" t="s">
        <v>419</v>
      </c>
      <c r="F196" s="372" t="s">
        <v>580</v>
      </c>
    </row>
    <row r="197" spans="1:6" x14ac:dyDescent="0.25">
      <c r="A197" s="297">
        <v>43810</v>
      </c>
      <c r="B197" s="11" t="s">
        <v>40</v>
      </c>
      <c r="C197" s="716">
        <v>19201901070</v>
      </c>
      <c r="D197" s="696">
        <v>7.29</v>
      </c>
      <c r="E197" s="380" t="s">
        <v>419</v>
      </c>
      <c r="F197" s="5" t="s">
        <v>578</v>
      </c>
    </row>
    <row r="198" spans="1:6" x14ac:dyDescent="0.25">
      <c r="A198" s="297">
        <v>43810</v>
      </c>
      <c r="B198" s="11" t="s">
        <v>40</v>
      </c>
      <c r="C198" s="716">
        <v>19201901073</v>
      </c>
      <c r="D198" s="696">
        <v>7.15</v>
      </c>
      <c r="E198" s="380" t="s">
        <v>419</v>
      </c>
      <c r="F198" s="5" t="s">
        <v>579</v>
      </c>
    </row>
    <row r="199" spans="1:6" x14ac:dyDescent="0.25">
      <c r="A199" s="297">
        <v>43810</v>
      </c>
      <c r="B199" s="11" t="s">
        <v>40</v>
      </c>
      <c r="C199" s="716">
        <v>19201901069</v>
      </c>
      <c r="D199" s="696">
        <v>6.94</v>
      </c>
      <c r="E199" s="380" t="s">
        <v>419</v>
      </c>
      <c r="F199" s="5" t="s">
        <v>580</v>
      </c>
    </row>
    <row r="200" spans="1:6" x14ac:dyDescent="0.25">
      <c r="A200" s="297">
        <v>43810</v>
      </c>
      <c r="B200" s="11" t="s">
        <v>40</v>
      </c>
      <c r="C200" s="716">
        <v>19201901083</v>
      </c>
      <c r="D200" s="696">
        <v>6.88</v>
      </c>
      <c r="E200" s="380" t="s">
        <v>419</v>
      </c>
      <c r="F200" s="5" t="s">
        <v>581</v>
      </c>
    </row>
    <row r="201" spans="1:6" x14ac:dyDescent="0.25">
      <c r="A201" s="297">
        <v>43810</v>
      </c>
      <c r="B201" s="11" t="s">
        <v>40</v>
      </c>
      <c r="C201" s="716">
        <v>19201901071</v>
      </c>
      <c r="D201" s="696">
        <v>6.74</v>
      </c>
      <c r="E201" s="226" t="s">
        <v>420</v>
      </c>
      <c r="F201" s="5" t="s">
        <v>582</v>
      </c>
    </row>
    <row r="202" spans="1:6" x14ac:dyDescent="0.25">
      <c r="A202" s="297">
        <v>43810</v>
      </c>
      <c r="B202" s="11" t="s">
        <v>40</v>
      </c>
      <c r="C202" s="716">
        <v>19201901090</v>
      </c>
      <c r="D202" s="696">
        <v>6.54</v>
      </c>
      <c r="E202" s="226" t="s">
        <v>420</v>
      </c>
      <c r="F202" s="5" t="s">
        <v>583</v>
      </c>
    </row>
    <row r="203" spans="1:6" x14ac:dyDescent="0.25">
      <c r="A203" s="297">
        <v>43810</v>
      </c>
      <c r="B203" s="11" t="s">
        <v>39</v>
      </c>
      <c r="C203" s="716">
        <v>19201901078</v>
      </c>
      <c r="D203" s="620">
        <v>7.94</v>
      </c>
      <c r="E203" s="380" t="s">
        <v>419</v>
      </c>
      <c r="F203" s="5" t="s">
        <v>578</v>
      </c>
    </row>
    <row r="204" spans="1:6" x14ac:dyDescent="0.25">
      <c r="A204" s="297">
        <v>43810</v>
      </c>
      <c r="B204" s="11" t="s">
        <v>39</v>
      </c>
      <c r="C204" s="716">
        <v>19201901087</v>
      </c>
      <c r="D204" s="620">
        <v>7.7</v>
      </c>
      <c r="E204" s="380" t="s">
        <v>419</v>
      </c>
      <c r="F204" s="5" t="s">
        <v>579</v>
      </c>
    </row>
    <row r="205" spans="1:6" x14ac:dyDescent="0.25">
      <c r="A205" s="297">
        <v>43810</v>
      </c>
      <c r="B205" s="11" t="s">
        <v>39</v>
      </c>
      <c r="C205" s="716">
        <v>19201901088</v>
      </c>
      <c r="D205" s="620">
        <v>7.59</v>
      </c>
      <c r="E205" s="380" t="s">
        <v>419</v>
      </c>
      <c r="F205" s="5" t="s">
        <v>580</v>
      </c>
    </row>
    <row r="206" spans="1:6" x14ac:dyDescent="0.25">
      <c r="A206" s="297">
        <v>43810</v>
      </c>
      <c r="B206" s="11" t="s">
        <v>39</v>
      </c>
      <c r="C206" s="716">
        <v>19201901084</v>
      </c>
      <c r="D206" s="620">
        <v>7.56</v>
      </c>
      <c r="E206" s="380" t="s">
        <v>419</v>
      </c>
      <c r="F206" s="5" t="s">
        <v>581</v>
      </c>
    </row>
    <row r="207" spans="1:6" x14ac:dyDescent="0.25">
      <c r="A207" s="297">
        <v>43810</v>
      </c>
      <c r="B207" s="11" t="s">
        <v>39</v>
      </c>
      <c r="C207" s="716">
        <v>19201901082</v>
      </c>
      <c r="D207" s="620">
        <v>7.45</v>
      </c>
      <c r="E207" s="380" t="s">
        <v>419</v>
      </c>
      <c r="F207" s="5" t="s">
        <v>582</v>
      </c>
    </row>
    <row r="208" spans="1:6" x14ac:dyDescent="0.25">
      <c r="A208" s="297">
        <v>43810</v>
      </c>
      <c r="B208" s="11" t="s">
        <v>39</v>
      </c>
      <c r="C208" s="716">
        <v>19201901094</v>
      </c>
      <c r="D208" s="620">
        <v>7.32</v>
      </c>
      <c r="E208" s="380" t="s">
        <v>419</v>
      </c>
      <c r="F208" s="5" t="s">
        <v>583</v>
      </c>
    </row>
    <row r="209" spans="1:6" x14ac:dyDescent="0.25">
      <c r="A209" s="297">
        <v>43810</v>
      </c>
      <c r="B209" s="11" t="s">
        <v>39</v>
      </c>
      <c r="C209" s="716">
        <v>19201901096</v>
      </c>
      <c r="D209" s="620">
        <v>7.24</v>
      </c>
      <c r="E209" s="226" t="s">
        <v>420</v>
      </c>
      <c r="F209" s="5" t="s">
        <v>584</v>
      </c>
    </row>
    <row r="210" spans="1:6" x14ac:dyDescent="0.25">
      <c r="A210" s="297">
        <v>43810</v>
      </c>
      <c r="B210" s="11" t="s">
        <v>39</v>
      </c>
      <c r="C210" s="716">
        <v>19201901075</v>
      </c>
      <c r="D210" s="620">
        <v>7.19</v>
      </c>
      <c r="E210" s="226" t="s">
        <v>1215</v>
      </c>
      <c r="F210" s="5" t="s">
        <v>585</v>
      </c>
    </row>
    <row r="211" spans="1:6" x14ac:dyDescent="0.25">
      <c r="A211" s="297">
        <v>43810</v>
      </c>
      <c r="B211" s="11" t="s">
        <v>39</v>
      </c>
      <c r="C211" s="716">
        <v>19201901074</v>
      </c>
      <c r="D211" s="620">
        <v>7.14</v>
      </c>
      <c r="E211" s="226" t="s">
        <v>420</v>
      </c>
      <c r="F211" s="5" t="s">
        <v>586</v>
      </c>
    </row>
    <row r="212" spans="1:6" x14ac:dyDescent="0.25">
      <c r="A212" s="297">
        <v>43810</v>
      </c>
      <c r="B212" s="11" t="s">
        <v>39</v>
      </c>
      <c r="C212" s="716">
        <v>19201901076</v>
      </c>
      <c r="D212" s="620">
        <v>6.89</v>
      </c>
      <c r="E212" s="226" t="s">
        <v>1215</v>
      </c>
      <c r="F212" s="5" t="s">
        <v>587</v>
      </c>
    </row>
    <row r="213" spans="1:6" x14ac:dyDescent="0.25">
      <c r="A213" s="297">
        <v>43810</v>
      </c>
      <c r="B213" s="11" t="s">
        <v>39</v>
      </c>
      <c r="C213" s="716">
        <v>19201901089</v>
      </c>
      <c r="D213" s="620">
        <v>6.54</v>
      </c>
      <c r="E213" s="226" t="s">
        <v>420</v>
      </c>
      <c r="F213" s="5" t="s">
        <v>588</v>
      </c>
    </row>
    <row r="214" spans="1:6" x14ac:dyDescent="0.25">
      <c r="A214" s="297">
        <v>43810</v>
      </c>
      <c r="B214" s="11" t="s">
        <v>39</v>
      </c>
      <c r="C214" s="716">
        <v>19201901081</v>
      </c>
      <c r="D214" s="620">
        <v>5.45</v>
      </c>
      <c r="E214" s="226" t="s">
        <v>1215</v>
      </c>
      <c r="F214" s="5" t="s">
        <v>589</v>
      </c>
    </row>
    <row r="215" spans="1:6" x14ac:dyDescent="0.25">
      <c r="A215" s="297">
        <v>43810</v>
      </c>
      <c r="B215" s="619" t="s">
        <v>505</v>
      </c>
      <c r="C215" s="716">
        <v>19201901097</v>
      </c>
      <c r="D215" s="620">
        <v>7.74</v>
      </c>
      <c r="E215" s="729" t="s">
        <v>419</v>
      </c>
      <c r="F215" s="5" t="s">
        <v>578</v>
      </c>
    </row>
    <row r="216" spans="1:6" x14ac:dyDescent="0.25">
      <c r="A216" s="297">
        <v>43810</v>
      </c>
      <c r="B216" s="619" t="s">
        <v>505</v>
      </c>
      <c r="C216" s="716">
        <v>19201901072</v>
      </c>
      <c r="D216" s="620">
        <v>7.63</v>
      </c>
      <c r="E216" s="729" t="s">
        <v>419</v>
      </c>
      <c r="F216" s="5" t="s">
        <v>579</v>
      </c>
    </row>
    <row r="217" spans="1:6" x14ac:dyDescent="0.25">
      <c r="A217" s="297">
        <v>43810</v>
      </c>
      <c r="B217" s="619" t="s">
        <v>505</v>
      </c>
      <c r="C217" s="716">
        <v>19201901086</v>
      </c>
      <c r="D217" s="620">
        <v>7.32</v>
      </c>
      <c r="E217" s="729" t="s">
        <v>419</v>
      </c>
      <c r="F217" s="5" t="s">
        <v>580</v>
      </c>
    </row>
    <row r="218" spans="1:6" x14ac:dyDescent="0.25">
      <c r="A218" s="297">
        <v>43810</v>
      </c>
      <c r="B218" s="619" t="s">
        <v>505</v>
      </c>
      <c r="C218" s="716">
        <v>19201901079</v>
      </c>
      <c r="D218" s="620">
        <v>7.02</v>
      </c>
      <c r="E218" s="729" t="s">
        <v>419</v>
      </c>
      <c r="F218" s="5" t="s">
        <v>581</v>
      </c>
    </row>
    <row r="219" spans="1:6" x14ac:dyDescent="0.25">
      <c r="A219" s="297">
        <v>43810</v>
      </c>
      <c r="B219" s="619" t="s">
        <v>505</v>
      </c>
      <c r="C219" s="716">
        <v>19201901098</v>
      </c>
      <c r="D219" s="620">
        <v>6.83</v>
      </c>
      <c r="E219" s="226" t="s">
        <v>420</v>
      </c>
      <c r="F219" s="5" t="s">
        <v>582</v>
      </c>
    </row>
    <row r="220" spans="1:6" x14ac:dyDescent="0.25">
      <c r="A220" s="297">
        <v>43810</v>
      </c>
      <c r="B220" s="619" t="s">
        <v>505</v>
      </c>
      <c r="C220" s="716">
        <v>19201901092</v>
      </c>
      <c r="D220" s="620">
        <v>6.74</v>
      </c>
      <c r="E220" s="226" t="s">
        <v>420</v>
      </c>
      <c r="F220" s="5" t="s">
        <v>583</v>
      </c>
    </row>
    <row r="221" spans="1:6" x14ac:dyDescent="0.25">
      <c r="A221" s="794" t="s">
        <v>1269</v>
      </c>
      <c r="B221" s="11" t="s">
        <v>614</v>
      </c>
      <c r="C221" s="2">
        <v>19202000864</v>
      </c>
      <c r="D221" s="2">
        <v>7.86</v>
      </c>
      <c r="E221" s="225" t="s">
        <v>419</v>
      </c>
      <c r="F221" s="2"/>
    </row>
    <row r="222" spans="1:6" x14ac:dyDescent="0.25">
      <c r="A222" s="794" t="s">
        <v>1269</v>
      </c>
      <c r="B222" s="11" t="s">
        <v>614</v>
      </c>
      <c r="C222" s="2">
        <v>19202000861</v>
      </c>
      <c r="D222" s="2">
        <v>7.55</v>
      </c>
      <c r="E222" s="225" t="s">
        <v>419</v>
      </c>
      <c r="F222" s="2"/>
    </row>
    <row r="223" spans="1:6" x14ac:dyDescent="0.25">
      <c r="A223" s="794" t="s">
        <v>1269</v>
      </c>
      <c r="B223" s="11" t="s">
        <v>614</v>
      </c>
      <c r="C223" s="2">
        <v>19202000872</v>
      </c>
      <c r="D223" s="2">
        <v>7.37</v>
      </c>
      <c r="E223" s="225" t="s">
        <v>419</v>
      </c>
      <c r="F223" s="2"/>
    </row>
    <row r="224" spans="1:6" x14ac:dyDescent="0.25">
      <c r="A224" s="794" t="s">
        <v>1269</v>
      </c>
      <c r="B224" s="11" t="s">
        <v>614</v>
      </c>
      <c r="C224" s="2">
        <v>19202000865</v>
      </c>
      <c r="D224" s="2">
        <v>7.28</v>
      </c>
      <c r="E224" s="225" t="s">
        <v>419</v>
      </c>
      <c r="F224" s="2"/>
    </row>
    <row r="225" spans="1:6" x14ac:dyDescent="0.25">
      <c r="A225" s="794" t="s">
        <v>1269</v>
      </c>
      <c r="B225" s="11" t="s">
        <v>614</v>
      </c>
      <c r="C225" s="2">
        <v>19202000869</v>
      </c>
      <c r="D225" s="2">
        <v>7.26</v>
      </c>
      <c r="E225" s="225" t="s">
        <v>419</v>
      </c>
      <c r="F225" s="2"/>
    </row>
    <row r="226" spans="1:6" x14ac:dyDescent="0.25">
      <c r="A226" s="794" t="s">
        <v>1269</v>
      </c>
      <c r="B226" s="11" t="s">
        <v>614</v>
      </c>
      <c r="C226" s="2">
        <v>19202000870</v>
      </c>
      <c r="D226" s="2">
        <v>7.2</v>
      </c>
      <c r="E226" s="225" t="s">
        <v>419</v>
      </c>
      <c r="F226" s="2"/>
    </row>
    <row r="227" spans="1:6" x14ac:dyDescent="0.25">
      <c r="A227" s="794" t="s">
        <v>1269</v>
      </c>
      <c r="B227" s="11" t="s">
        <v>614</v>
      </c>
      <c r="C227" s="2">
        <v>19202000862</v>
      </c>
      <c r="D227" s="2">
        <v>6.92</v>
      </c>
      <c r="E227" s="225" t="s">
        <v>419</v>
      </c>
      <c r="F227" s="2"/>
    </row>
    <row r="228" spans="1:6" x14ac:dyDescent="0.25">
      <c r="A228" s="794" t="s">
        <v>1269</v>
      </c>
      <c r="B228" s="11" t="s">
        <v>614</v>
      </c>
      <c r="C228" s="2">
        <v>19202000873</v>
      </c>
      <c r="D228" s="2">
        <v>6.7</v>
      </c>
      <c r="E228" s="225" t="s">
        <v>419</v>
      </c>
      <c r="F228" s="2"/>
    </row>
    <row r="229" spans="1:6" x14ac:dyDescent="0.25">
      <c r="A229" s="794" t="s">
        <v>1269</v>
      </c>
      <c r="B229" s="11" t="s">
        <v>614</v>
      </c>
      <c r="C229" s="2">
        <v>19202000863</v>
      </c>
      <c r="D229" s="2">
        <v>6.57</v>
      </c>
      <c r="E229" s="225" t="s">
        <v>419</v>
      </c>
      <c r="F229" s="2"/>
    </row>
    <row r="230" spans="1:6" x14ac:dyDescent="0.25">
      <c r="A230" s="794" t="s">
        <v>1269</v>
      </c>
      <c r="B230" s="11" t="s">
        <v>614</v>
      </c>
      <c r="C230" s="2">
        <v>19202000859</v>
      </c>
      <c r="D230" s="2">
        <v>6.51</v>
      </c>
      <c r="E230" s="226" t="s">
        <v>420</v>
      </c>
      <c r="F230" s="2"/>
    </row>
    <row r="231" spans="1:6" x14ac:dyDescent="0.25">
      <c r="A231" s="794" t="s">
        <v>1269</v>
      </c>
      <c r="B231" s="11" t="s">
        <v>614</v>
      </c>
      <c r="C231" s="2">
        <v>19202000871</v>
      </c>
      <c r="D231" s="2">
        <v>6.4</v>
      </c>
      <c r="E231" s="226" t="s">
        <v>420</v>
      </c>
      <c r="F231" s="2"/>
    </row>
    <row r="232" spans="1:6" x14ac:dyDescent="0.25">
      <c r="A232" s="794" t="s">
        <v>1269</v>
      </c>
      <c r="B232" s="11" t="s">
        <v>614</v>
      </c>
      <c r="C232" s="2">
        <v>19202000868</v>
      </c>
      <c r="D232" s="2">
        <v>6.37</v>
      </c>
      <c r="E232" s="226" t="s">
        <v>420</v>
      </c>
      <c r="F232" s="2"/>
    </row>
    <row r="233" spans="1:6" x14ac:dyDescent="0.25">
      <c r="A233" s="794" t="s">
        <v>1269</v>
      </c>
      <c r="B233" s="11" t="s">
        <v>614</v>
      </c>
      <c r="C233" s="2">
        <v>19202000866</v>
      </c>
      <c r="D233" s="2">
        <v>5.58</v>
      </c>
      <c r="E233" s="226" t="s">
        <v>420</v>
      </c>
      <c r="F233" s="2"/>
    </row>
    <row r="234" spans="1:6" x14ac:dyDescent="0.25">
      <c r="A234" s="794" t="s">
        <v>1269</v>
      </c>
      <c r="B234" s="481" t="s">
        <v>614</v>
      </c>
      <c r="C234" s="179">
        <v>19202000860</v>
      </c>
      <c r="D234" s="179">
        <v>5.56</v>
      </c>
      <c r="E234" s="384" t="s">
        <v>420</v>
      </c>
      <c r="F234" s="179"/>
    </row>
    <row r="235" spans="1:6" x14ac:dyDescent="0.25">
      <c r="A235" s="800" t="s">
        <v>1315</v>
      </c>
      <c r="B235" s="2" t="s">
        <v>1316</v>
      </c>
      <c r="C235" s="2">
        <v>19202100357</v>
      </c>
      <c r="D235" s="2">
        <v>7.84</v>
      </c>
      <c r="E235" s="225" t="s">
        <v>419</v>
      </c>
      <c r="F235" s="2"/>
    </row>
    <row r="236" spans="1:6" x14ac:dyDescent="0.25">
      <c r="A236" s="800" t="s">
        <v>1315</v>
      </c>
      <c r="B236" s="2" t="s">
        <v>1316</v>
      </c>
      <c r="C236" s="2">
        <v>19202100383</v>
      </c>
      <c r="D236" s="2">
        <v>7.22</v>
      </c>
      <c r="E236" s="225" t="s">
        <v>419</v>
      </c>
      <c r="F236" s="2"/>
    </row>
    <row r="237" spans="1:6" x14ac:dyDescent="0.25">
      <c r="A237" s="800" t="s">
        <v>1315</v>
      </c>
      <c r="B237" s="2" t="s">
        <v>1316</v>
      </c>
      <c r="C237" s="2">
        <v>19202100364</v>
      </c>
      <c r="D237" s="2">
        <v>7.2</v>
      </c>
      <c r="E237" s="225" t="s">
        <v>419</v>
      </c>
      <c r="F237" s="2"/>
    </row>
    <row r="238" spans="1:6" x14ac:dyDescent="0.25">
      <c r="A238" s="800" t="s">
        <v>1315</v>
      </c>
      <c r="B238" s="2" t="s">
        <v>1316</v>
      </c>
      <c r="C238" s="2">
        <v>19202100355</v>
      </c>
      <c r="D238" s="2">
        <v>6.87</v>
      </c>
      <c r="E238" s="225" t="s">
        <v>419</v>
      </c>
      <c r="F238" s="2"/>
    </row>
    <row r="239" spans="1:6" x14ac:dyDescent="0.25">
      <c r="A239" s="800" t="s">
        <v>1315</v>
      </c>
      <c r="B239" s="2" t="s">
        <v>1316</v>
      </c>
      <c r="C239" s="2">
        <v>19202100371</v>
      </c>
      <c r="D239" s="2">
        <v>6.77</v>
      </c>
      <c r="E239" s="225" t="s">
        <v>419</v>
      </c>
      <c r="F239" s="2"/>
    </row>
    <row r="240" spans="1:6" x14ac:dyDescent="0.25">
      <c r="A240" s="800" t="s">
        <v>1315</v>
      </c>
      <c r="B240" s="2" t="s">
        <v>1316</v>
      </c>
      <c r="C240" s="2">
        <v>19202100362</v>
      </c>
      <c r="D240" s="2">
        <v>6.74</v>
      </c>
      <c r="E240" s="225" t="s">
        <v>419</v>
      </c>
      <c r="F240" s="2"/>
    </row>
    <row r="241" spans="1:6" x14ac:dyDescent="0.25">
      <c r="A241" s="800" t="s">
        <v>1315</v>
      </c>
      <c r="B241" s="2" t="s">
        <v>1316</v>
      </c>
      <c r="C241" s="2">
        <v>19202100384</v>
      </c>
      <c r="D241" s="2">
        <v>5.7</v>
      </c>
      <c r="E241" s="225" t="s">
        <v>419</v>
      </c>
      <c r="F241" s="2"/>
    </row>
    <row r="242" spans="1:6" x14ac:dyDescent="0.25">
      <c r="A242" s="800" t="s">
        <v>1315</v>
      </c>
      <c r="B242" s="2" t="s">
        <v>1316</v>
      </c>
      <c r="C242" s="2">
        <v>19202100382</v>
      </c>
      <c r="D242" s="2">
        <v>5.67</v>
      </c>
      <c r="E242" s="225" t="s">
        <v>419</v>
      </c>
      <c r="F242" s="2"/>
    </row>
    <row r="243" spans="1:6" x14ac:dyDescent="0.25">
      <c r="A243" s="800" t="s">
        <v>1315</v>
      </c>
      <c r="B243" s="2" t="s">
        <v>1316</v>
      </c>
      <c r="C243" s="2">
        <v>19202100365</v>
      </c>
      <c r="D243" s="2">
        <v>5.39</v>
      </c>
      <c r="E243" s="225" t="s">
        <v>419</v>
      </c>
      <c r="F243" s="2"/>
    </row>
    <row r="244" spans="1:6" x14ac:dyDescent="0.25">
      <c r="A244" s="800" t="s">
        <v>1315</v>
      </c>
      <c r="B244" s="2" t="s">
        <v>1316</v>
      </c>
      <c r="C244" s="2">
        <v>19202100386</v>
      </c>
      <c r="D244" s="2">
        <v>5.23</v>
      </c>
      <c r="E244" s="225" t="s">
        <v>419</v>
      </c>
      <c r="F244" s="2"/>
    </row>
    <row r="245" spans="1:6" x14ac:dyDescent="0.25">
      <c r="A245" s="800" t="s">
        <v>1315</v>
      </c>
      <c r="B245" s="2" t="s">
        <v>1316</v>
      </c>
      <c r="C245" s="2">
        <v>19202100385</v>
      </c>
      <c r="D245" s="2">
        <v>2.13</v>
      </c>
      <c r="E245" s="226" t="s">
        <v>420</v>
      </c>
      <c r="F245" s="2"/>
    </row>
    <row r="246" spans="1:6" x14ac:dyDescent="0.25">
      <c r="D246" s="6"/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pane ySplit="2" topLeftCell="A78" activePane="bottomLeft" state="frozen"/>
      <selection pane="bottomLeft" activeCell="J95" sqref="J95"/>
    </sheetView>
  </sheetViews>
  <sheetFormatPr defaultRowHeight="15" x14ac:dyDescent="0.25"/>
  <cols>
    <col min="1" max="1" width="16.140625" bestFit="1" customWidth="1"/>
    <col min="2" max="2" width="51.7109375" bestFit="1" customWidth="1"/>
    <col min="3" max="3" width="14.140625" customWidth="1"/>
    <col min="4" max="4" width="13.140625" bestFit="1" customWidth="1"/>
    <col min="5" max="5" width="19.140625" customWidth="1"/>
  </cols>
  <sheetData>
    <row r="1" spans="1:5" ht="16.5" thickBot="1" x14ac:dyDescent="0.3">
      <c r="A1" s="827" t="s">
        <v>21</v>
      </c>
      <c r="B1" s="827"/>
      <c r="C1" s="827"/>
      <c r="D1" s="827"/>
      <c r="E1" s="827"/>
    </row>
    <row r="2" spans="1:5" ht="15.75" thickBot="1" x14ac:dyDescent="0.3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2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2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2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2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2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2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2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2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2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2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2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2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2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2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2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2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.75" thickBot="1" x14ac:dyDescent="0.3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2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2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2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25">
      <c r="A23" s="560" t="s">
        <v>913</v>
      </c>
      <c r="B23" s="560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25">
      <c r="A24" s="561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25">
      <c r="A25" s="561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25">
      <c r="A26" s="561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25">
      <c r="A27" s="561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25">
      <c r="A28" s="561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25">
      <c r="A29" s="561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25">
      <c r="A30" s="561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25">
      <c r="A31" s="561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25">
      <c r="A32" s="561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25">
      <c r="A33" s="561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25">
      <c r="A34" s="561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25">
      <c r="A35" s="561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25">
      <c r="A36" s="561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25">
      <c r="A37" s="562" t="s">
        <v>1068</v>
      </c>
      <c r="B37" s="376" t="s">
        <v>495</v>
      </c>
      <c r="C37" s="179" t="str">
        <f>"619217373093"</f>
        <v>619217373093</v>
      </c>
      <c r="D37" s="179">
        <v>66.55</v>
      </c>
      <c r="E37" s="367" t="s">
        <v>419</v>
      </c>
    </row>
    <row r="38" spans="1:5" x14ac:dyDescent="0.25">
      <c r="A38" s="561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25">
      <c r="A39" s="561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25">
      <c r="A40" s="561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25">
      <c r="A41" s="561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25">
      <c r="A42" s="561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25">
      <c r="A43" s="561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25">
      <c r="A44" s="561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25">
      <c r="A45" s="561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25">
      <c r="A46" s="609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25">
      <c r="A47" s="609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25">
      <c r="A48" s="609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25">
      <c r="A49" s="609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25">
      <c r="A50" s="609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25">
      <c r="A51" s="609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25">
      <c r="A52" s="609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25">
      <c r="A53" s="609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25">
      <c r="A54" s="609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25">
      <c r="A55" s="609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25">
      <c r="A56" s="609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25">
      <c r="A57" s="609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25">
      <c r="A58" s="609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25">
      <c r="A59" s="609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25">
      <c r="A60" s="609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25">
      <c r="A61" s="609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25">
      <c r="A62" s="609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25">
      <c r="A63" s="609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25">
      <c r="A64" s="609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25">
      <c r="A65" s="609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25">
      <c r="A66" s="609" t="s">
        <v>1207</v>
      </c>
      <c r="B66" s="656" t="s">
        <v>495</v>
      </c>
      <c r="C66" s="716">
        <v>19201900727</v>
      </c>
      <c r="D66" s="696">
        <v>3.46</v>
      </c>
      <c r="E66" s="700" t="s">
        <v>419</v>
      </c>
    </row>
    <row r="67" spans="1:5" x14ac:dyDescent="0.25">
      <c r="A67" s="609" t="s">
        <v>1207</v>
      </c>
      <c r="B67" s="656" t="s">
        <v>495</v>
      </c>
      <c r="C67" s="716">
        <v>19201900726</v>
      </c>
      <c r="D67" s="696">
        <v>3.38</v>
      </c>
      <c r="E67" s="700" t="s">
        <v>419</v>
      </c>
    </row>
    <row r="68" spans="1:5" x14ac:dyDescent="0.25">
      <c r="A68" s="609" t="s">
        <v>1207</v>
      </c>
      <c r="B68" s="656" t="s">
        <v>495</v>
      </c>
      <c r="C68" s="716">
        <v>19201900718</v>
      </c>
      <c r="D68" s="696">
        <v>3.11</v>
      </c>
      <c r="E68" s="700" t="s">
        <v>419</v>
      </c>
    </row>
    <row r="69" spans="1:5" x14ac:dyDescent="0.25">
      <c r="A69" s="609" t="s">
        <v>1207</v>
      </c>
      <c r="B69" s="656" t="s">
        <v>495</v>
      </c>
      <c r="C69" s="716">
        <v>19201900724</v>
      </c>
      <c r="D69" s="696">
        <v>3.11</v>
      </c>
      <c r="E69" s="700" t="s">
        <v>419</v>
      </c>
    </row>
    <row r="70" spans="1:5" x14ac:dyDescent="0.25">
      <c r="A70" s="609" t="s">
        <v>1207</v>
      </c>
      <c r="B70" s="656" t="s">
        <v>495</v>
      </c>
      <c r="C70" s="716">
        <v>19201900728</v>
      </c>
      <c r="D70" s="696">
        <v>3.06</v>
      </c>
      <c r="E70" s="700" t="s">
        <v>419</v>
      </c>
    </row>
    <row r="71" spans="1:5" x14ac:dyDescent="0.25">
      <c r="A71" s="609" t="s">
        <v>1207</v>
      </c>
      <c r="B71" s="26" t="s">
        <v>496</v>
      </c>
      <c r="C71" s="716">
        <v>19201900719</v>
      </c>
      <c r="D71" s="620">
        <v>3.25</v>
      </c>
      <c r="E71" s="700" t="s">
        <v>419</v>
      </c>
    </row>
    <row r="72" spans="1:5" x14ac:dyDescent="0.25">
      <c r="A72" s="609" t="s">
        <v>1207</v>
      </c>
      <c r="B72" s="26" t="s">
        <v>496</v>
      </c>
      <c r="C72" s="716">
        <v>19201900721</v>
      </c>
      <c r="D72" s="620">
        <v>3.24</v>
      </c>
      <c r="E72" s="700" t="s">
        <v>419</v>
      </c>
    </row>
    <row r="73" spans="1:5" x14ac:dyDescent="0.25">
      <c r="A73" s="609" t="s">
        <v>1207</v>
      </c>
      <c r="B73" s="26" t="s">
        <v>496</v>
      </c>
      <c r="C73" s="716">
        <v>19201900722</v>
      </c>
      <c r="D73" s="620">
        <v>3.15</v>
      </c>
      <c r="E73" s="700" t="s">
        <v>419</v>
      </c>
    </row>
    <row r="74" spans="1:5" x14ac:dyDescent="0.25">
      <c r="A74" s="609" t="s">
        <v>1207</v>
      </c>
      <c r="B74" s="26" t="s">
        <v>496</v>
      </c>
      <c r="C74" s="716">
        <v>19201900725</v>
      </c>
      <c r="D74" s="620">
        <v>2.79</v>
      </c>
      <c r="E74" s="700" t="s">
        <v>419</v>
      </c>
    </row>
    <row r="75" spans="1:5" x14ac:dyDescent="0.25">
      <c r="A75" s="609" t="s">
        <v>1207</v>
      </c>
      <c r="B75" s="26" t="s">
        <v>496</v>
      </c>
      <c r="C75" s="716">
        <v>19201900731</v>
      </c>
      <c r="D75" s="620">
        <v>2.78</v>
      </c>
      <c r="E75" s="700" t="s">
        <v>419</v>
      </c>
    </row>
    <row r="76" spans="1:5" x14ac:dyDescent="0.25">
      <c r="A76" s="609" t="s">
        <v>1207</v>
      </c>
      <c r="B76" s="26" t="s">
        <v>496</v>
      </c>
      <c r="C76" s="716">
        <v>19201900723</v>
      </c>
      <c r="D76" s="620">
        <v>2.76</v>
      </c>
      <c r="E76" s="700" t="s">
        <v>419</v>
      </c>
    </row>
    <row r="77" spans="1:5" x14ac:dyDescent="0.25">
      <c r="A77" s="609" t="s">
        <v>1207</v>
      </c>
      <c r="B77" s="26" t="s">
        <v>496</v>
      </c>
      <c r="C77" s="716">
        <v>19201900720</v>
      </c>
      <c r="D77" s="620">
        <v>2.6</v>
      </c>
      <c r="E77" s="700" t="s">
        <v>419</v>
      </c>
    </row>
    <row r="78" spans="1:5" x14ac:dyDescent="0.25">
      <c r="A78" s="2" t="s">
        <v>1251</v>
      </c>
      <c r="B78" s="2" t="s">
        <v>494</v>
      </c>
      <c r="C78" s="2">
        <v>19202000523</v>
      </c>
      <c r="D78" s="2">
        <v>3.56</v>
      </c>
      <c r="E78" s="700" t="s">
        <v>419</v>
      </c>
    </row>
    <row r="79" spans="1:5" x14ac:dyDescent="0.25">
      <c r="A79" s="2" t="s">
        <v>1251</v>
      </c>
      <c r="B79" s="2" t="s">
        <v>494</v>
      </c>
      <c r="C79" s="2">
        <v>19202000518</v>
      </c>
      <c r="D79" s="2">
        <v>3.51</v>
      </c>
      <c r="E79" s="700" t="s">
        <v>419</v>
      </c>
    </row>
    <row r="80" spans="1:5" x14ac:dyDescent="0.25">
      <c r="A80" s="2" t="s">
        <v>1251</v>
      </c>
      <c r="B80" s="2" t="s">
        <v>494</v>
      </c>
      <c r="C80" s="2">
        <v>19202000514</v>
      </c>
      <c r="D80" s="2">
        <v>3.5</v>
      </c>
      <c r="E80" s="700" t="s">
        <v>419</v>
      </c>
    </row>
    <row r="81" spans="1:5" x14ac:dyDescent="0.25">
      <c r="A81" s="2" t="s">
        <v>1251</v>
      </c>
      <c r="B81" s="2" t="s">
        <v>494</v>
      </c>
      <c r="C81" s="2">
        <v>19202000528</v>
      </c>
      <c r="D81" s="2">
        <v>3.49</v>
      </c>
      <c r="E81" s="700" t="s">
        <v>419</v>
      </c>
    </row>
    <row r="82" spans="1:5" x14ac:dyDescent="0.25">
      <c r="A82" s="2" t="s">
        <v>1251</v>
      </c>
      <c r="B82" s="2" t="s">
        <v>494</v>
      </c>
      <c r="C82" s="2">
        <v>19202000522</v>
      </c>
      <c r="D82" s="2">
        <v>3.43</v>
      </c>
      <c r="E82" s="700" t="s">
        <v>419</v>
      </c>
    </row>
    <row r="83" spans="1:5" x14ac:dyDescent="0.25">
      <c r="A83" s="2" t="s">
        <v>1251</v>
      </c>
      <c r="B83" s="2" t="s">
        <v>494</v>
      </c>
      <c r="C83" s="2">
        <v>19202000517</v>
      </c>
      <c r="D83" s="2">
        <v>3.42</v>
      </c>
      <c r="E83" s="700" t="s">
        <v>419</v>
      </c>
    </row>
    <row r="84" spans="1:5" x14ac:dyDescent="0.25">
      <c r="A84" s="2" t="s">
        <v>1251</v>
      </c>
      <c r="B84" s="2" t="s">
        <v>494</v>
      </c>
      <c r="C84" s="2">
        <v>19202000527</v>
      </c>
      <c r="D84" s="2">
        <v>3.39</v>
      </c>
      <c r="E84" s="700" t="s">
        <v>419</v>
      </c>
    </row>
    <row r="85" spans="1:5" x14ac:dyDescent="0.25">
      <c r="A85" s="2" t="s">
        <v>1251</v>
      </c>
      <c r="B85" s="2" t="s">
        <v>494</v>
      </c>
      <c r="C85" s="2">
        <v>19202000520</v>
      </c>
      <c r="D85" s="2">
        <v>3.03</v>
      </c>
      <c r="E85" s="700" t="s">
        <v>419</v>
      </c>
    </row>
    <row r="86" spans="1:5" x14ac:dyDescent="0.25">
      <c r="A86" s="2" t="s">
        <v>1251</v>
      </c>
      <c r="B86" s="2" t="s">
        <v>494</v>
      </c>
      <c r="C86" s="2">
        <v>19202000521</v>
      </c>
      <c r="D86" s="2">
        <v>2.92</v>
      </c>
      <c r="E86" s="700" t="s">
        <v>419</v>
      </c>
    </row>
    <row r="87" spans="1:5" x14ac:dyDescent="0.25">
      <c r="A87" s="2" t="s">
        <v>1251</v>
      </c>
      <c r="B87" s="2" t="s">
        <v>494</v>
      </c>
      <c r="C87" s="2">
        <v>19202000497</v>
      </c>
      <c r="D87" s="2">
        <v>2.83</v>
      </c>
      <c r="E87" s="700" t="s">
        <v>419</v>
      </c>
    </row>
    <row r="88" spans="1:5" x14ac:dyDescent="0.25">
      <c r="A88" s="2" t="s">
        <v>1251</v>
      </c>
      <c r="B88" s="2" t="s">
        <v>494</v>
      </c>
      <c r="C88" s="2">
        <v>19202000515</v>
      </c>
      <c r="D88" s="2">
        <v>2.76</v>
      </c>
      <c r="E88" s="700" t="s">
        <v>419</v>
      </c>
    </row>
    <row r="89" spans="1:5" x14ac:dyDescent="0.25">
      <c r="A89" s="2" t="s">
        <v>1251</v>
      </c>
      <c r="B89" s="2" t="s">
        <v>494</v>
      </c>
      <c r="C89" s="2">
        <v>19202000519</v>
      </c>
      <c r="D89" s="2">
        <v>2.66</v>
      </c>
      <c r="E89" s="700" t="s">
        <v>419</v>
      </c>
    </row>
    <row r="90" spans="1:5" x14ac:dyDescent="0.25">
      <c r="A90" s="2" t="s">
        <v>1251</v>
      </c>
      <c r="B90" s="2" t="s">
        <v>494</v>
      </c>
      <c r="C90" s="2">
        <v>19202000524</v>
      </c>
      <c r="D90" s="2">
        <v>2.6</v>
      </c>
      <c r="E90" s="700" t="s">
        <v>419</v>
      </c>
    </row>
    <row r="91" spans="1:5" x14ac:dyDescent="0.25">
      <c r="A91" s="2" t="s">
        <v>1251</v>
      </c>
      <c r="B91" s="2" t="s">
        <v>494</v>
      </c>
      <c r="C91" s="2">
        <v>19202000526</v>
      </c>
      <c r="D91" s="2">
        <v>2.41</v>
      </c>
      <c r="E91" s="226" t="s">
        <v>420</v>
      </c>
    </row>
    <row r="92" spans="1:5" x14ac:dyDescent="0.25">
      <c r="A92" s="2" t="s">
        <v>1327</v>
      </c>
      <c r="B92" s="2" t="s">
        <v>1328</v>
      </c>
      <c r="C92" s="2">
        <v>19202100097</v>
      </c>
      <c r="D92" s="2">
        <v>3.51</v>
      </c>
      <c r="E92" s="700" t="s">
        <v>419</v>
      </c>
    </row>
    <row r="93" spans="1:5" x14ac:dyDescent="0.25">
      <c r="A93" s="2" t="s">
        <v>1327</v>
      </c>
      <c r="B93" s="2" t="s">
        <v>1328</v>
      </c>
      <c r="C93" s="2">
        <v>19202100156</v>
      </c>
      <c r="D93" s="2">
        <v>3.38</v>
      </c>
      <c r="E93" s="700" t="s">
        <v>419</v>
      </c>
    </row>
    <row r="94" spans="1:5" x14ac:dyDescent="0.25">
      <c r="A94" s="2" t="s">
        <v>1327</v>
      </c>
      <c r="B94" s="2" t="s">
        <v>1328</v>
      </c>
      <c r="C94" s="2">
        <v>19202100098</v>
      </c>
      <c r="D94" s="2">
        <v>3.27</v>
      </c>
      <c r="E94" s="700" t="s">
        <v>419</v>
      </c>
    </row>
    <row r="95" spans="1:5" x14ac:dyDescent="0.25">
      <c r="A95" s="2" t="s">
        <v>1327</v>
      </c>
      <c r="B95" s="2" t="s">
        <v>1328</v>
      </c>
      <c r="C95" s="2">
        <v>19202100136</v>
      </c>
      <c r="D95" s="2">
        <v>3.25</v>
      </c>
      <c r="E95" s="700" t="s">
        <v>419</v>
      </c>
    </row>
    <row r="96" spans="1:5" x14ac:dyDescent="0.25">
      <c r="A96" s="2" t="s">
        <v>1327</v>
      </c>
      <c r="B96" s="2" t="s">
        <v>1328</v>
      </c>
      <c r="C96" s="2">
        <v>19202100159</v>
      </c>
      <c r="D96" s="2">
        <v>3.16</v>
      </c>
      <c r="E96" s="700" t="s">
        <v>419</v>
      </c>
    </row>
    <row r="97" spans="1:5" x14ac:dyDescent="0.25">
      <c r="A97" s="2" t="s">
        <v>1327</v>
      </c>
      <c r="B97" s="2" t="s">
        <v>1328</v>
      </c>
      <c r="C97" s="2">
        <v>19202100135</v>
      </c>
      <c r="D97" s="2">
        <v>3.07</v>
      </c>
      <c r="E97" s="700" t="s">
        <v>419</v>
      </c>
    </row>
    <row r="98" spans="1:5" x14ac:dyDescent="0.25">
      <c r="A98" s="2" t="s">
        <v>1327</v>
      </c>
      <c r="B98" s="2" t="s">
        <v>1328</v>
      </c>
      <c r="C98" s="2">
        <v>19202100160</v>
      </c>
      <c r="D98" s="2">
        <v>3.07</v>
      </c>
      <c r="E98" s="700" t="s">
        <v>419</v>
      </c>
    </row>
    <row r="99" spans="1:5" x14ac:dyDescent="0.25">
      <c r="A99" s="2" t="s">
        <v>1327</v>
      </c>
      <c r="B99" s="2" t="s">
        <v>1328</v>
      </c>
      <c r="C99" s="2">
        <v>19202100095</v>
      </c>
      <c r="D99" s="2">
        <v>2.99</v>
      </c>
      <c r="E99" s="700" t="s">
        <v>419</v>
      </c>
    </row>
    <row r="100" spans="1:5" x14ac:dyDescent="0.25">
      <c r="A100" s="2" t="s">
        <v>1327</v>
      </c>
      <c r="B100" s="2" t="s">
        <v>1328</v>
      </c>
      <c r="C100" s="2">
        <v>19202100158</v>
      </c>
      <c r="D100" s="2">
        <v>2.96</v>
      </c>
      <c r="E100" s="700" t="s">
        <v>419</v>
      </c>
    </row>
    <row r="101" spans="1:5" x14ac:dyDescent="0.25">
      <c r="A101" s="2" t="s">
        <v>1327</v>
      </c>
      <c r="B101" s="2" t="s">
        <v>1328</v>
      </c>
      <c r="C101" s="2">
        <v>19202100149</v>
      </c>
      <c r="D101" s="2">
        <v>2.95</v>
      </c>
      <c r="E101" s="700" t="s">
        <v>419</v>
      </c>
    </row>
    <row r="102" spans="1:5" x14ac:dyDescent="0.25">
      <c r="A102" s="2" t="s">
        <v>1327</v>
      </c>
      <c r="B102" s="2" t="s">
        <v>1328</v>
      </c>
      <c r="C102" s="2">
        <v>19202100157</v>
      </c>
      <c r="D102" s="2">
        <v>2.93</v>
      </c>
      <c r="E102" s="700" t="s">
        <v>419</v>
      </c>
    </row>
    <row r="103" spans="1:5" x14ac:dyDescent="0.25">
      <c r="A103" s="2" t="s">
        <v>1327</v>
      </c>
      <c r="B103" s="2" t="s">
        <v>1328</v>
      </c>
      <c r="C103" s="2">
        <v>19202100099</v>
      </c>
      <c r="D103" s="2">
        <v>2.77</v>
      </c>
      <c r="E103" s="700" t="s">
        <v>419</v>
      </c>
    </row>
    <row r="104" spans="1:5" x14ac:dyDescent="0.25">
      <c r="A104" s="2"/>
      <c r="B104" s="2"/>
      <c r="C104" s="2"/>
      <c r="D104" s="2"/>
      <c r="E104" s="2"/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3"/>
  <sheetViews>
    <sheetView workbookViewId="0">
      <pane ySplit="2" topLeftCell="A72" activePane="bottomLeft" state="frozen"/>
      <selection pane="bottomLeft" activeCell="A313" sqref="A313"/>
    </sheetView>
  </sheetViews>
  <sheetFormatPr defaultRowHeight="15" x14ac:dyDescent="0.25"/>
  <cols>
    <col min="1" max="1" width="21.85546875" customWidth="1"/>
    <col min="2" max="2" width="52.42578125" customWidth="1"/>
    <col min="3" max="3" width="17.140625" customWidth="1"/>
    <col min="4" max="4" width="14" customWidth="1"/>
    <col min="5" max="5" width="19.85546875" customWidth="1"/>
    <col min="6" max="6" width="42.85546875" customWidth="1"/>
    <col min="8" max="8" width="13.140625" bestFit="1" customWidth="1"/>
  </cols>
  <sheetData>
    <row r="1" spans="1:5" ht="15.75" x14ac:dyDescent="0.25">
      <c r="A1" s="819" t="s">
        <v>22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2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2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2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2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2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2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2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2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2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2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2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2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2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2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2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2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2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2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2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2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2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2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2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2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2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2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2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2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.75" thickBot="1" x14ac:dyDescent="0.3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2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2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2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2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2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2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2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2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2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2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2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2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2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2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2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2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2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2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2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2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2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2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2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2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2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2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2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2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2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2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2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2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.75" thickBot="1" x14ac:dyDescent="0.3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25">
      <c r="A66" s="508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25">
      <c r="A67" s="509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25">
      <c r="A68" s="509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25">
      <c r="A69" s="509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25">
      <c r="A70" s="509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2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25">
      <c r="A72" s="509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25">
      <c r="A73" s="509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25">
      <c r="A74" s="509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25">
      <c r="A75" s="509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25">
      <c r="A76" s="509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25">
      <c r="A77" s="509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2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25">
      <c r="A79" s="509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25">
      <c r="A80" s="509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25">
      <c r="A81" s="509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25">
      <c r="A82" s="509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25">
      <c r="A83" s="509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25">
      <c r="A84" s="509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2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25">
      <c r="A86" s="509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25">
      <c r="A87" s="509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25">
      <c r="A88" s="509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25">
      <c r="A89" s="509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25">
      <c r="A90" s="509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25">
      <c r="A91" s="509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2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25">
      <c r="A93" s="509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25">
      <c r="A94" s="509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25">
      <c r="A95" s="509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25">
      <c r="A96" s="509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25">
      <c r="A97" s="509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2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.75" thickBot="1" x14ac:dyDescent="0.3">
      <c r="A99" s="510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25">
      <c r="A100" s="506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25">
      <c r="A101" s="507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25">
      <c r="A102" s="507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25">
      <c r="A103" s="507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25">
      <c r="A104" s="507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2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2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2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2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2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2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2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2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2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2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2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2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2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2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2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2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2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2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2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25">
      <c r="A124" s="507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25">
      <c r="A125" s="507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25">
      <c r="A126" s="507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25">
      <c r="A127" s="507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25">
      <c r="A128" s="507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2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2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2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25">
      <c r="A132" s="512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25">
      <c r="A133" s="512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25">
      <c r="A134" s="512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25">
      <c r="A135" s="512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25">
      <c r="A136" s="512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25">
      <c r="A137" s="512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25">
      <c r="A138" s="512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25">
      <c r="A139" s="512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25">
      <c r="A140" s="512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25">
      <c r="A141" s="512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25">
      <c r="A142" s="512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25">
      <c r="A143" s="512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25">
      <c r="A144" s="512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25">
      <c r="A145" s="512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25">
      <c r="A146" s="512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25">
      <c r="A147" s="512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25">
      <c r="A148" s="512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25">
      <c r="A149" s="512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25">
      <c r="A150" s="512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25">
      <c r="A151" s="512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25">
      <c r="A152" s="512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25">
      <c r="A153" s="512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25">
      <c r="A154" s="512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25">
      <c r="A155" s="512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25">
      <c r="A156" s="512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25">
      <c r="A157" s="512" t="s">
        <v>910</v>
      </c>
      <c r="B157" s="513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25">
      <c r="A158" s="512" t="s">
        <v>910</v>
      </c>
      <c r="B158" s="513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25">
      <c r="A159" s="512" t="s">
        <v>910</v>
      </c>
      <c r="B159" s="513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25">
      <c r="A160" s="512" t="s">
        <v>910</v>
      </c>
      <c r="B160" s="513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25">
      <c r="A161" s="512" t="s">
        <v>910</v>
      </c>
      <c r="B161" s="513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25">
      <c r="A162" s="512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25">
      <c r="A163" s="512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25">
      <c r="A164" s="512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2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2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2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2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2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2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2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2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2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2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2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2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2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2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2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2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2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2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2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2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2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2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2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2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2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2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2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2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2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2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2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2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2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2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2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2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2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2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2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2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2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2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2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2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2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2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2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2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2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2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2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25">
      <c r="A216" s="26" t="s">
        <v>1151</v>
      </c>
      <c r="B216" s="26" t="s">
        <v>639</v>
      </c>
      <c r="C216" s="637">
        <v>19201800971</v>
      </c>
      <c r="D216" s="638">
        <v>21.18</v>
      </c>
      <c r="E216" s="380" t="s">
        <v>419</v>
      </c>
    </row>
    <row r="217" spans="1:5" x14ac:dyDescent="0.25">
      <c r="A217" s="26" t="s">
        <v>1151</v>
      </c>
      <c r="B217" s="26" t="s">
        <v>639</v>
      </c>
      <c r="C217" s="637">
        <v>19201800997</v>
      </c>
      <c r="D217" s="638">
        <v>20.329999999999998</v>
      </c>
      <c r="E217" s="380" t="s">
        <v>419</v>
      </c>
    </row>
    <row r="218" spans="1:5" x14ac:dyDescent="0.25">
      <c r="A218" s="26" t="s">
        <v>1151</v>
      </c>
      <c r="B218" s="26" t="s">
        <v>639</v>
      </c>
      <c r="C218" s="637">
        <v>19201800976</v>
      </c>
      <c r="D218" s="638">
        <v>19.61</v>
      </c>
      <c r="E218" s="380" t="s">
        <v>419</v>
      </c>
    </row>
    <row r="219" spans="1:5" x14ac:dyDescent="0.25">
      <c r="A219" s="26" t="s">
        <v>1151</v>
      </c>
      <c r="B219" s="26" t="s">
        <v>639</v>
      </c>
      <c r="C219" s="637">
        <v>19201800979</v>
      </c>
      <c r="D219" s="638">
        <v>18.62</v>
      </c>
      <c r="E219" s="380" t="s">
        <v>419</v>
      </c>
    </row>
    <row r="220" spans="1:5" x14ac:dyDescent="0.25">
      <c r="A220" s="26" t="s">
        <v>1151</v>
      </c>
      <c r="B220" s="26" t="s">
        <v>639</v>
      </c>
      <c r="C220" s="637">
        <v>19201800970</v>
      </c>
      <c r="D220" s="638">
        <v>18.47</v>
      </c>
      <c r="E220" s="380" t="s">
        <v>419</v>
      </c>
    </row>
    <row r="221" spans="1:5" x14ac:dyDescent="0.25">
      <c r="A221" s="26" t="s">
        <v>1151</v>
      </c>
      <c r="B221" s="26" t="s">
        <v>639</v>
      </c>
      <c r="C221" s="637">
        <v>19201800975</v>
      </c>
      <c r="D221" s="638">
        <v>18.04</v>
      </c>
      <c r="E221" s="380" t="s">
        <v>419</v>
      </c>
    </row>
    <row r="222" spans="1:5" x14ac:dyDescent="0.25">
      <c r="A222" s="26" t="s">
        <v>1151</v>
      </c>
      <c r="B222" s="26" t="s">
        <v>639</v>
      </c>
      <c r="C222" s="637">
        <v>19201800968</v>
      </c>
      <c r="D222" s="638">
        <v>17.899999999999999</v>
      </c>
      <c r="E222" s="380" t="s">
        <v>419</v>
      </c>
    </row>
    <row r="223" spans="1:5" x14ac:dyDescent="0.25">
      <c r="A223" s="26" t="s">
        <v>1151</v>
      </c>
      <c r="B223" s="26" t="s">
        <v>639</v>
      </c>
      <c r="C223" s="637">
        <v>19201800980</v>
      </c>
      <c r="D223" s="638">
        <v>17.329999999999998</v>
      </c>
      <c r="E223" s="380" t="s">
        <v>419</v>
      </c>
    </row>
    <row r="224" spans="1:5" x14ac:dyDescent="0.25">
      <c r="A224" s="26" t="s">
        <v>1151</v>
      </c>
      <c r="B224" s="26" t="s">
        <v>639</v>
      </c>
      <c r="C224" s="637">
        <v>19201800966</v>
      </c>
      <c r="D224" s="638">
        <v>17.18</v>
      </c>
      <c r="E224" s="380" t="s">
        <v>419</v>
      </c>
    </row>
    <row r="225" spans="1:5" x14ac:dyDescent="0.25">
      <c r="A225" s="26" t="s">
        <v>1151</v>
      </c>
      <c r="B225" s="26" t="s">
        <v>639</v>
      </c>
      <c r="C225" s="637">
        <v>19201800977</v>
      </c>
      <c r="D225" s="638">
        <v>17.04</v>
      </c>
      <c r="E225" s="380" t="s">
        <v>419</v>
      </c>
    </row>
    <row r="226" spans="1:5" x14ac:dyDescent="0.25">
      <c r="A226" s="26" t="s">
        <v>1151</v>
      </c>
      <c r="B226" s="26" t="s">
        <v>639</v>
      </c>
      <c r="C226" s="637">
        <v>19201800972</v>
      </c>
      <c r="D226" s="638">
        <v>15.04</v>
      </c>
      <c r="E226" s="380" t="s">
        <v>419</v>
      </c>
    </row>
    <row r="227" spans="1:5" x14ac:dyDescent="0.25">
      <c r="A227" s="26" t="s">
        <v>1151</v>
      </c>
      <c r="B227" s="26" t="s">
        <v>639</v>
      </c>
      <c r="C227" s="637">
        <v>19201800973</v>
      </c>
      <c r="D227" s="638">
        <v>14.61</v>
      </c>
      <c r="E227" s="226" t="s">
        <v>420</v>
      </c>
    </row>
    <row r="228" spans="1:5" x14ac:dyDescent="0.25">
      <c r="A228" s="26" t="s">
        <v>1151</v>
      </c>
      <c r="B228" s="26" t="s">
        <v>639</v>
      </c>
      <c r="C228" s="637">
        <v>19201800993</v>
      </c>
      <c r="D228" s="638">
        <v>14.47</v>
      </c>
      <c r="E228" s="226" t="s">
        <v>420</v>
      </c>
    </row>
    <row r="229" spans="1:5" x14ac:dyDescent="0.25">
      <c r="A229" s="26" t="s">
        <v>1151</v>
      </c>
      <c r="B229" s="26" t="s">
        <v>639</v>
      </c>
      <c r="C229" s="637">
        <v>19201800982</v>
      </c>
      <c r="D229" s="638">
        <v>14.17</v>
      </c>
      <c r="E229" s="226" t="s">
        <v>420</v>
      </c>
    </row>
    <row r="230" spans="1:5" x14ac:dyDescent="0.25">
      <c r="A230" s="26" t="s">
        <v>1151</v>
      </c>
      <c r="B230" s="26" t="s">
        <v>639</v>
      </c>
      <c r="C230" s="637">
        <v>19201800995</v>
      </c>
      <c r="D230" s="638">
        <v>13.61</v>
      </c>
      <c r="E230" s="226" t="s">
        <v>420</v>
      </c>
    </row>
    <row r="231" spans="1:5" x14ac:dyDescent="0.25">
      <c r="A231" s="26" t="s">
        <v>1151</v>
      </c>
      <c r="B231" s="26" t="s">
        <v>639</v>
      </c>
      <c r="C231" s="637">
        <v>19201800981</v>
      </c>
      <c r="D231" s="638">
        <v>12.88</v>
      </c>
      <c r="E231" s="226" t="s">
        <v>420</v>
      </c>
    </row>
    <row r="232" spans="1:5" x14ac:dyDescent="0.25">
      <c r="A232" s="26" t="s">
        <v>1151</v>
      </c>
      <c r="B232" s="26" t="s">
        <v>639</v>
      </c>
      <c r="C232" s="637">
        <v>19201800978</v>
      </c>
      <c r="D232" s="638">
        <v>11.61</v>
      </c>
      <c r="E232" s="226" t="s">
        <v>420</v>
      </c>
    </row>
    <row r="233" spans="1:5" x14ac:dyDescent="0.25">
      <c r="A233" s="647" t="s">
        <v>1166</v>
      </c>
      <c r="B233" s="2" t="s">
        <v>1165</v>
      </c>
      <c r="C233" s="2">
        <v>19201801169</v>
      </c>
      <c r="D233" s="2">
        <v>16.14</v>
      </c>
      <c r="E233" s="380" t="s">
        <v>419</v>
      </c>
    </row>
    <row r="234" spans="1:5" x14ac:dyDescent="0.25">
      <c r="A234" s="26" t="s">
        <v>1166</v>
      </c>
      <c r="B234" s="2" t="s">
        <v>1165</v>
      </c>
      <c r="C234" s="2">
        <v>19201801124</v>
      </c>
      <c r="D234" s="2">
        <v>15.51</v>
      </c>
      <c r="E234" s="380" t="s">
        <v>419</v>
      </c>
    </row>
    <row r="235" spans="1:5" x14ac:dyDescent="0.25">
      <c r="A235" s="26" t="s">
        <v>1166</v>
      </c>
      <c r="B235" s="2" t="s">
        <v>1165</v>
      </c>
      <c r="C235" s="2">
        <v>19201801136</v>
      </c>
      <c r="D235" s="2">
        <v>14.77</v>
      </c>
      <c r="E235" s="380" t="s">
        <v>419</v>
      </c>
    </row>
    <row r="236" spans="1:5" x14ac:dyDescent="0.25">
      <c r="A236" s="26" t="s">
        <v>1166</v>
      </c>
      <c r="B236" s="2" t="s">
        <v>1165</v>
      </c>
      <c r="C236" s="2">
        <v>19201801172</v>
      </c>
      <c r="D236" s="2">
        <v>14.76</v>
      </c>
      <c r="E236" s="380" t="s">
        <v>419</v>
      </c>
    </row>
    <row r="237" spans="1:5" x14ac:dyDescent="0.25">
      <c r="A237" s="26" t="s">
        <v>1166</v>
      </c>
      <c r="B237" s="2" t="s">
        <v>1165</v>
      </c>
      <c r="C237" s="2">
        <v>19201801130</v>
      </c>
      <c r="D237" s="2">
        <v>14.39</v>
      </c>
      <c r="E237" s="380" t="s">
        <v>419</v>
      </c>
    </row>
    <row r="238" spans="1:5" x14ac:dyDescent="0.25">
      <c r="A238" s="26" t="s">
        <v>1166</v>
      </c>
      <c r="B238" s="2" t="s">
        <v>1165</v>
      </c>
      <c r="C238" s="2">
        <v>19201801128</v>
      </c>
      <c r="D238" s="2">
        <v>14.27</v>
      </c>
      <c r="E238" s="380" t="s">
        <v>419</v>
      </c>
    </row>
    <row r="239" spans="1:5" x14ac:dyDescent="0.25">
      <c r="A239" s="26" t="s">
        <v>1166</v>
      </c>
      <c r="B239" s="2" t="s">
        <v>1165</v>
      </c>
      <c r="C239" s="2">
        <v>19201801171</v>
      </c>
      <c r="D239" s="2">
        <v>14.13</v>
      </c>
      <c r="E239" s="380" t="s">
        <v>419</v>
      </c>
    </row>
    <row r="240" spans="1:5" x14ac:dyDescent="0.2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2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25">
      <c r="A242" s="26" t="s">
        <v>1167</v>
      </c>
      <c r="B242" s="26" t="s">
        <v>465</v>
      </c>
      <c r="C242" s="2">
        <v>19201801202</v>
      </c>
      <c r="D242" s="2">
        <v>21.03</v>
      </c>
      <c r="E242" s="380" t="s">
        <v>419</v>
      </c>
    </row>
    <row r="243" spans="1:5" x14ac:dyDescent="0.25">
      <c r="A243" s="2" t="s">
        <v>1167</v>
      </c>
      <c r="B243" s="26" t="s">
        <v>465</v>
      </c>
      <c r="C243" s="2">
        <v>19201801192</v>
      </c>
      <c r="D243" s="2">
        <v>20.9</v>
      </c>
      <c r="E243" s="380" t="s">
        <v>419</v>
      </c>
    </row>
    <row r="244" spans="1:5" x14ac:dyDescent="0.25">
      <c r="A244" s="2" t="s">
        <v>1167</v>
      </c>
      <c r="B244" s="26" t="s">
        <v>465</v>
      </c>
      <c r="C244" s="2">
        <v>19201801209</v>
      </c>
      <c r="D244" s="2">
        <v>20.73</v>
      </c>
      <c r="E244" s="380" t="s">
        <v>419</v>
      </c>
    </row>
    <row r="245" spans="1:5" x14ac:dyDescent="0.25">
      <c r="A245" s="2" t="s">
        <v>1167</v>
      </c>
      <c r="B245" s="26" t="s">
        <v>465</v>
      </c>
      <c r="C245" s="2">
        <v>19201801198</v>
      </c>
      <c r="D245" s="2">
        <v>19.45</v>
      </c>
      <c r="E245" s="380" t="s">
        <v>419</v>
      </c>
    </row>
    <row r="246" spans="1:5" x14ac:dyDescent="0.2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80" t="s">
        <v>419</v>
      </c>
    </row>
    <row r="247" spans="1:5" x14ac:dyDescent="0.2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80" t="s">
        <v>419</v>
      </c>
    </row>
    <row r="248" spans="1:5" x14ac:dyDescent="0.25">
      <c r="A248" s="2" t="s">
        <v>1167</v>
      </c>
      <c r="B248" s="26" t="s">
        <v>465</v>
      </c>
      <c r="C248" s="2">
        <v>19201801190</v>
      </c>
      <c r="D248" s="2">
        <v>18.89</v>
      </c>
      <c r="E248" s="380" t="s">
        <v>419</v>
      </c>
    </row>
    <row r="249" spans="1:5" x14ac:dyDescent="0.2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80" t="s">
        <v>419</v>
      </c>
    </row>
    <row r="250" spans="1:5" x14ac:dyDescent="0.25">
      <c r="A250" s="2" t="s">
        <v>1167</v>
      </c>
      <c r="B250" s="26" t="s">
        <v>465</v>
      </c>
      <c r="C250" s="2">
        <v>19201801210</v>
      </c>
      <c r="D250" s="2">
        <v>17.18</v>
      </c>
      <c r="E250" s="380" t="s">
        <v>419</v>
      </c>
    </row>
    <row r="251" spans="1:5" x14ac:dyDescent="0.2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80" t="s">
        <v>419</v>
      </c>
    </row>
    <row r="252" spans="1:5" x14ac:dyDescent="0.25">
      <c r="A252" s="2" t="s">
        <v>1167</v>
      </c>
      <c r="B252" s="26" t="s">
        <v>465</v>
      </c>
      <c r="C252" s="2">
        <v>19201801208</v>
      </c>
      <c r="D252" s="2">
        <v>15.74</v>
      </c>
      <c r="E252" s="380" t="s">
        <v>419</v>
      </c>
    </row>
    <row r="253" spans="1:5" x14ac:dyDescent="0.2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2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2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2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2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2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2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2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2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2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2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2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25">
      <c r="A265" s="26" t="s">
        <v>1236</v>
      </c>
      <c r="B265" s="26" t="s">
        <v>639</v>
      </c>
      <c r="C265" s="2">
        <v>19202000061</v>
      </c>
      <c r="D265" s="2">
        <v>23.25</v>
      </c>
      <c r="E265" s="380" t="s">
        <v>419</v>
      </c>
      <c r="F265" s="648"/>
      <c r="G265" s="648"/>
    </row>
    <row r="266" spans="1:7" x14ac:dyDescent="0.25">
      <c r="A266" s="26" t="s">
        <v>1236</v>
      </c>
      <c r="B266" s="26" t="s">
        <v>639</v>
      </c>
      <c r="C266" s="2">
        <v>19202000055</v>
      </c>
      <c r="D266" s="2">
        <v>22.76</v>
      </c>
      <c r="E266" s="380" t="s">
        <v>419</v>
      </c>
      <c r="F266" s="648"/>
      <c r="G266" s="648"/>
    </row>
    <row r="267" spans="1:7" x14ac:dyDescent="0.25">
      <c r="A267" s="26" t="s">
        <v>1236</v>
      </c>
      <c r="B267" s="26" t="s">
        <v>639</v>
      </c>
      <c r="C267" s="2">
        <v>19202000043</v>
      </c>
      <c r="D267" s="2">
        <v>22.25</v>
      </c>
      <c r="E267" s="380" t="s">
        <v>419</v>
      </c>
      <c r="F267" s="648"/>
      <c r="G267" s="648"/>
    </row>
    <row r="268" spans="1:7" x14ac:dyDescent="0.25">
      <c r="A268" s="26" t="s">
        <v>1236</v>
      </c>
      <c r="B268" s="26" t="s">
        <v>639</v>
      </c>
      <c r="C268" s="2">
        <v>19202000049</v>
      </c>
      <c r="D268" s="2">
        <v>22.13</v>
      </c>
      <c r="E268" s="380" t="s">
        <v>419</v>
      </c>
      <c r="F268" s="648"/>
      <c r="G268" s="648"/>
    </row>
    <row r="269" spans="1:7" x14ac:dyDescent="0.25">
      <c r="A269" s="26" t="s">
        <v>1236</v>
      </c>
      <c r="B269" s="26" t="s">
        <v>639</v>
      </c>
      <c r="C269" s="2">
        <v>19202000036</v>
      </c>
      <c r="D269" s="2">
        <v>21.13</v>
      </c>
      <c r="E269" s="380" t="s">
        <v>419</v>
      </c>
      <c r="F269" s="648"/>
      <c r="G269" s="648"/>
    </row>
    <row r="270" spans="1:7" x14ac:dyDescent="0.25">
      <c r="A270" s="26" t="s">
        <v>1236</v>
      </c>
      <c r="B270" s="26" t="s">
        <v>639</v>
      </c>
      <c r="C270" s="2">
        <v>19202000052</v>
      </c>
      <c r="D270" s="2">
        <v>21.13</v>
      </c>
      <c r="E270" s="380" t="s">
        <v>419</v>
      </c>
      <c r="F270" s="648"/>
      <c r="G270" s="648"/>
    </row>
    <row r="271" spans="1:7" x14ac:dyDescent="0.25">
      <c r="A271" s="26" t="s">
        <v>1236</v>
      </c>
      <c r="B271" s="26" t="s">
        <v>639</v>
      </c>
      <c r="C271" s="2">
        <v>19202000065</v>
      </c>
      <c r="D271" s="2">
        <v>21.01</v>
      </c>
      <c r="E271" s="380" t="s">
        <v>419</v>
      </c>
      <c r="F271" s="648"/>
      <c r="G271" s="648"/>
    </row>
    <row r="272" spans="1:7" x14ac:dyDescent="0.25">
      <c r="A272" s="26" t="s">
        <v>1236</v>
      </c>
      <c r="B272" s="26" t="s">
        <v>639</v>
      </c>
      <c r="C272" s="2">
        <v>19202000048</v>
      </c>
      <c r="D272" s="2">
        <v>21</v>
      </c>
      <c r="E272" s="380" t="s">
        <v>419</v>
      </c>
      <c r="F272" s="648"/>
      <c r="G272" s="648"/>
    </row>
    <row r="273" spans="1:7" x14ac:dyDescent="0.25">
      <c r="A273" s="26" t="s">
        <v>1236</v>
      </c>
      <c r="B273" s="26" t="s">
        <v>639</v>
      </c>
      <c r="C273" s="2">
        <v>19202000012</v>
      </c>
      <c r="D273" s="2">
        <v>20.63</v>
      </c>
      <c r="E273" s="380" t="s">
        <v>419</v>
      </c>
      <c r="F273" s="648"/>
      <c r="G273" s="648"/>
    </row>
    <row r="274" spans="1:7" x14ac:dyDescent="0.25">
      <c r="A274" s="26" t="s">
        <v>1236</v>
      </c>
      <c r="B274" s="26" t="s">
        <v>639</v>
      </c>
      <c r="C274" s="2">
        <v>19202000058</v>
      </c>
      <c r="D274" s="2">
        <v>20.51</v>
      </c>
      <c r="E274" s="380" t="s">
        <v>419</v>
      </c>
      <c r="F274" s="648"/>
      <c r="G274" s="648"/>
    </row>
    <row r="275" spans="1:7" x14ac:dyDescent="0.25">
      <c r="A275" s="26" t="s">
        <v>1236</v>
      </c>
      <c r="B275" s="26" t="s">
        <v>639</v>
      </c>
      <c r="C275" s="2">
        <v>19202000059</v>
      </c>
      <c r="D275" s="2">
        <v>20.5</v>
      </c>
      <c r="E275" s="380" t="s">
        <v>419</v>
      </c>
      <c r="F275" s="648"/>
      <c r="G275" s="648"/>
    </row>
    <row r="276" spans="1:7" x14ac:dyDescent="0.2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80" t="s">
        <v>419</v>
      </c>
      <c r="F276" s="648"/>
      <c r="G276" s="648"/>
    </row>
    <row r="277" spans="1:7" x14ac:dyDescent="0.2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80" t="s">
        <v>419</v>
      </c>
      <c r="F277" s="648"/>
      <c r="G277" s="648"/>
    </row>
    <row r="278" spans="1:7" x14ac:dyDescent="0.25">
      <c r="A278" s="26" t="s">
        <v>1236</v>
      </c>
      <c r="B278" s="26" t="s">
        <v>639</v>
      </c>
      <c r="C278" s="2">
        <v>19202000033</v>
      </c>
      <c r="D278" s="2">
        <v>19.89</v>
      </c>
      <c r="E278" s="380" t="s">
        <v>419</v>
      </c>
      <c r="F278" s="648"/>
      <c r="G278" s="648"/>
    </row>
    <row r="279" spans="1:7" x14ac:dyDescent="0.2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80" t="s">
        <v>419</v>
      </c>
      <c r="F279" s="648"/>
      <c r="G279" s="648"/>
    </row>
    <row r="280" spans="1:7" x14ac:dyDescent="0.25">
      <c r="A280" s="26" t="s">
        <v>1236</v>
      </c>
      <c r="B280" s="26" t="s">
        <v>639</v>
      </c>
      <c r="C280" s="2">
        <v>19202000028</v>
      </c>
      <c r="D280" s="2">
        <v>19.39</v>
      </c>
      <c r="E280" s="380" t="s">
        <v>419</v>
      </c>
      <c r="F280" s="648"/>
      <c r="G280" s="648"/>
    </row>
    <row r="281" spans="1:7" x14ac:dyDescent="0.2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8"/>
      <c r="G281" s="648"/>
    </row>
    <row r="282" spans="1:7" x14ac:dyDescent="0.2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80" t="s">
        <v>419</v>
      </c>
      <c r="F282" s="648"/>
      <c r="G282" s="648"/>
    </row>
    <row r="283" spans="1:7" x14ac:dyDescent="0.2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80" t="s">
        <v>419</v>
      </c>
      <c r="F283" s="648"/>
      <c r="G283" s="648"/>
    </row>
    <row r="284" spans="1:7" x14ac:dyDescent="0.25">
      <c r="A284" s="26" t="s">
        <v>1236</v>
      </c>
      <c r="B284" s="26" t="s">
        <v>639</v>
      </c>
      <c r="C284" s="2">
        <v>19202000046</v>
      </c>
      <c r="D284" s="2">
        <v>17.52</v>
      </c>
      <c r="E284" s="380" t="s">
        <v>419</v>
      </c>
      <c r="F284" s="648"/>
      <c r="G284" s="648"/>
    </row>
    <row r="285" spans="1:7" x14ac:dyDescent="0.2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8"/>
      <c r="G285" s="648"/>
    </row>
    <row r="286" spans="1:7" x14ac:dyDescent="0.2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80" t="s">
        <v>419</v>
      </c>
      <c r="F286" s="648"/>
      <c r="G286" s="648"/>
    </row>
    <row r="287" spans="1:7" x14ac:dyDescent="0.2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8"/>
      <c r="G287" s="648"/>
    </row>
    <row r="288" spans="1:7" x14ac:dyDescent="0.25">
      <c r="A288" s="26" t="s">
        <v>1236</v>
      </c>
      <c r="B288" s="26" t="s">
        <v>639</v>
      </c>
      <c r="C288" s="2">
        <v>19202000041</v>
      </c>
      <c r="D288" s="2">
        <v>17.27</v>
      </c>
      <c r="E288" s="380" t="s">
        <v>419</v>
      </c>
      <c r="F288" s="648"/>
      <c r="G288" s="648"/>
    </row>
    <row r="289" spans="1:7" x14ac:dyDescent="0.25">
      <c r="A289" s="26" t="s">
        <v>1236</v>
      </c>
      <c r="B289" s="26" t="s">
        <v>639</v>
      </c>
      <c r="C289" s="2">
        <v>19202000030</v>
      </c>
      <c r="D289" s="2">
        <v>16.89</v>
      </c>
      <c r="E289" s="380" t="s">
        <v>419</v>
      </c>
      <c r="F289" s="648"/>
      <c r="G289" s="648"/>
    </row>
    <row r="290" spans="1:7" x14ac:dyDescent="0.25">
      <c r="A290" s="26" t="s">
        <v>1236</v>
      </c>
      <c r="B290" s="26" t="s">
        <v>639</v>
      </c>
      <c r="C290" s="2">
        <v>19202000060</v>
      </c>
      <c r="D290" s="2">
        <v>16.89</v>
      </c>
      <c r="E290" s="380" t="s">
        <v>419</v>
      </c>
      <c r="F290" s="648"/>
      <c r="G290" s="648"/>
    </row>
    <row r="291" spans="1:7" x14ac:dyDescent="0.25">
      <c r="A291" s="26" t="s">
        <v>1236</v>
      </c>
      <c r="B291" s="26" t="s">
        <v>639</v>
      </c>
      <c r="C291" s="2">
        <v>19202000051</v>
      </c>
      <c r="D291" s="2">
        <v>16.63</v>
      </c>
      <c r="E291" s="380" t="s">
        <v>419</v>
      </c>
      <c r="F291" s="648"/>
      <c r="G291" s="648"/>
    </row>
    <row r="292" spans="1:7" x14ac:dyDescent="0.25">
      <c r="A292" s="26" t="s">
        <v>1236</v>
      </c>
      <c r="B292" s="26" t="s">
        <v>639</v>
      </c>
      <c r="C292" s="2">
        <v>19202000040</v>
      </c>
      <c r="D292" s="2">
        <v>16</v>
      </c>
      <c r="E292" s="380" t="s">
        <v>419</v>
      </c>
      <c r="F292" s="648"/>
      <c r="G292" s="648"/>
    </row>
    <row r="293" spans="1:7" x14ac:dyDescent="0.25">
      <c r="A293" s="26" t="s">
        <v>1236</v>
      </c>
      <c r="B293" s="26" t="s">
        <v>639</v>
      </c>
      <c r="C293" s="2">
        <v>19202000034</v>
      </c>
      <c r="D293" s="2">
        <v>15.75</v>
      </c>
      <c r="E293" s="380" t="s">
        <v>419</v>
      </c>
      <c r="F293" s="648"/>
      <c r="G293" s="648"/>
    </row>
    <row r="294" spans="1:7" x14ac:dyDescent="0.25">
      <c r="A294" s="26" t="s">
        <v>1236</v>
      </c>
      <c r="B294" s="26" t="s">
        <v>639</v>
      </c>
      <c r="C294" s="2">
        <v>19202000064</v>
      </c>
      <c r="D294" s="2">
        <v>15.51</v>
      </c>
      <c r="E294" s="380" t="s">
        <v>419</v>
      </c>
      <c r="F294" s="648"/>
      <c r="G294" s="648"/>
    </row>
    <row r="295" spans="1:7" x14ac:dyDescent="0.2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8"/>
      <c r="G295" s="648"/>
    </row>
    <row r="296" spans="1:7" x14ac:dyDescent="0.2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8"/>
      <c r="G296" s="648"/>
    </row>
    <row r="297" spans="1:7" x14ac:dyDescent="0.2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8"/>
      <c r="G297" s="648"/>
    </row>
    <row r="298" spans="1:7" x14ac:dyDescent="0.2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8"/>
      <c r="G298" s="648"/>
    </row>
    <row r="299" spans="1:7" x14ac:dyDescent="0.2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8"/>
      <c r="G299" s="648"/>
    </row>
    <row r="300" spans="1:7" x14ac:dyDescent="0.2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8"/>
      <c r="G300" s="648"/>
    </row>
    <row r="301" spans="1:7" x14ac:dyDescent="0.2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8"/>
      <c r="G301" s="648"/>
    </row>
    <row r="302" spans="1:7" x14ac:dyDescent="0.2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8"/>
      <c r="G302" s="648"/>
    </row>
    <row r="303" spans="1:7" x14ac:dyDescent="0.2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8"/>
      <c r="G303" s="648"/>
    </row>
    <row r="304" spans="1:7" x14ac:dyDescent="0.25">
      <c r="A304" s="26" t="s">
        <v>1245</v>
      </c>
      <c r="B304" s="26" t="s">
        <v>465</v>
      </c>
      <c r="C304" s="2">
        <v>19202000430</v>
      </c>
      <c r="D304" s="2">
        <v>22.35</v>
      </c>
      <c r="E304" s="380" t="s">
        <v>419</v>
      </c>
    </row>
    <row r="305" spans="1:5" x14ac:dyDescent="0.25">
      <c r="A305" s="26" t="s">
        <v>1245</v>
      </c>
      <c r="B305" s="26" t="s">
        <v>465</v>
      </c>
      <c r="C305" s="2">
        <v>19202000421</v>
      </c>
      <c r="D305" s="2">
        <v>21.86</v>
      </c>
      <c r="E305" s="380" t="s">
        <v>419</v>
      </c>
    </row>
    <row r="306" spans="1:5" x14ac:dyDescent="0.25">
      <c r="A306" s="26" t="s">
        <v>1245</v>
      </c>
      <c r="B306" s="26" t="s">
        <v>465</v>
      </c>
      <c r="C306" s="2">
        <v>19202000402</v>
      </c>
      <c r="D306" s="2">
        <v>20.18</v>
      </c>
      <c r="E306" s="380" t="s">
        <v>419</v>
      </c>
    </row>
    <row r="307" spans="1:5" x14ac:dyDescent="0.25">
      <c r="A307" s="26" t="s">
        <v>1245</v>
      </c>
      <c r="B307" s="26" t="s">
        <v>465</v>
      </c>
      <c r="C307" s="2">
        <v>19202000409</v>
      </c>
      <c r="D307" s="2">
        <v>19.850000000000001</v>
      </c>
      <c r="E307" s="380" t="s">
        <v>419</v>
      </c>
    </row>
    <row r="308" spans="1:5" x14ac:dyDescent="0.25">
      <c r="A308" s="26" t="s">
        <v>1245</v>
      </c>
      <c r="B308" s="26" t="s">
        <v>465</v>
      </c>
      <c r="C308" s="2">
        <v>19202000419</v>
      </c>
      <c r="D308" s="2">
        <v>19.190000000000001</v>
      </c>
      <c r="E308" s="380" t="s">
        <v>419</v>
      </c>
    </row>
    <row r="309" spans="1:5" x14ac:dyDescent="0.25">
      <c r="A309" s="26" t="s">
        <v>1245</v>
      </c>
      <c r="B309" s="26" t="s">
        <v>465</v>
      </c>
      <c r="C309" s="2">
        <v>19202000431</v>
      </c>
      <c r="D309" s="2">
        <v>18.690000000000001</v>
      </c>
      <c r="E309" s="380" t="s">
        <v>419</v>
      </c>
    </row>
    <row r="310" spans="1:5" x14ac:dyDescent="0.25">
      <c r="A310" s="26" t="s">
        <v>1245</v>
      </c>
      <c r="B310" s="26" t="s">
        <v>465</v>
      </c>
      <c r="C310" s="2">
        <v>19202000434</v>
      </c>
      <c r="D310" s="2">
        <v>15.69</v>
      </c>
      <c r="E310" s="380" t="s">
        <v>419</v>
      </c>
    </row>
    <row r="311" spans="1:5" x14ac:dyDescent="0.25">
      <c r="A311" s="26" t="s">
        <v>1245</v>
      </c>
      <c r="B311" s="26" t="s">
        <v>465</v>
      </c>
      <c r="C311" s="2">
        <v>19202000429</v>
      </c>
      <c r="D311" s="2">
        <v>18.68</v>
      </c>
      <c r="E311" s="226" t="s">
        <v>420</v>
      </c>
    </row>
    <row r="312" spans="1:5" x14ac:dyDescent="0.25">
      <c r="A312" s="26" t="s">
        <v>1245</v>
      </c>
      <c r="B312" s="26" t="s">
        <v>465</v>
      </c>
      <c r="C312" s="2">
        <v>19202000400</v>
      </c>
      <c r="D312" s="2">
        <v>16.37</v>
      </c>
      <c r="E312" s="226" t="s">
        <v>420</v>
      </c>
    </row>
    <row r="313" spans="1:5" x14ac:dyDescent="0.25">
      <c r="A313" s="26" t="s">
        <v>1245</v>
      </c>
      <c r="B313" s="26" t="s">
        <v>465</v>
      </c>
      <c r="C313" s="2">
        <v>19202000432</v>
      </c>
      <c r="D313" s="2">
        <v>14.52</v>
      </c>
      <c r="E313" s="226" t="s">
        <v>420</v>
      </c>
    </row>
    <row r="314" spans="1:5" x14ac:dyDescent="0.25">
      <c r="A314" s="26" t="s">
        <v>1245</v>
      </c>
      <c r="B314" s="26" t="s">
        <v>465</v>
      </c>
      <c r="C314" s="2">
        <v>19202000426</v>
      </c>
      <c r="D314" s="2">
        <v>14.19</v>
      </c>
      <c r="E314" s="226" t="s">
        <v>420</v>
      </c>
    </row>
    <row r="315" spans="1:5" x14ac:dyDescent="0.25">
      <c r="A315" s="26" t="s">
        <v>1245</v>
      </c>
      <c r="B315" s="26" t="s">
        <v>465</v>
      </c>
      <c r="C315" s="2">
        <v>19202000422</v>
      </c>
      <c r="D315" s="2">
        <v>12.03</v>
      </c>
      <c r="E315" s="226" t="s">
        <v>420</v>
      </c>
    </row>
    <row r="316" spans="1:5" x14ac:dyDescent="0.25">
      <c r="A316" s="26" t="s">
        <v>1245</v>
      </c>
      <c r="B316" s="376" t="s">
        <v>465</v>
      </c>
      <c r="C316" s="179">
        <v>19202000433</v>
      </c>
      <c r="D316" s="179">
        <v>11.68</v>
      </c>
      <c r="E316" s="384" t="s">
        <v>420</v>
      </c>
    </row>
    <row r="317" spans="1:5" x14ac:dyDescent="0.25">
      <c r="A317" s="26" t="s">
        <v>1255</v>
      </c>
      <c r="B317" s="656" t="s">
        <v>463</v>
      </c>
      <c r="C317" s="754">
        <v>19202000605</v>
      </c>
      <c r="D317" s="787">
        <v>18.84</v>
      </c>
      <c r="E317" s="785" t="s">
        <v>419</v>
      </c>
    </row>
    <row r="318" spans="1:5" x14ac:dyDescent="0.25">
      <c r="A318" s="26" t="s">
        <v>1255</v>
      </c>
      <c r="B318" s="656" t="s">
        <v>463</v>
      </c>
      <c r="C318" s="754">
        <v>19202000611</v>
      </c>
      <c r="D318" s="787">
        <v>17.84</v>
      </c>
      <c r="E318" s="785" t="s">
        <v>419</v>
      </c>
    </row>
    <row r="319" spans="1:5" x14ac:dyDescent="0.25">
      <c r="A319" s="26" t="s">
        <v>1255</v>
      </c>
      <c r="B319" s="656" t="s">
        <v>463</v>
      </c>
      <c r="C319" s="754">
        <v>19202000613</v>
      </c>
      <c r="D319" s="787">
        <v>17.670000000000002</v>
      </c>
      <c r="E319" s="785" t="s">
        <v>419</v>
      </c>
    </row>
    <row r="320" spans="1:5" x14ac:dyDescent="0.25">
      <c r="A320" s="26" t="s">
        <v>1255</v>
      </c>
      <c r="B320" s="656" t="s">
        <v>463</v>
      </c>
      <c r="C320" s="754">
        <v>19202000618</v>
      </c>
      <c r="D320" s="787">
        <v>17.350000000000001</v>
      </c>
      <c r="E320" s="785" t="s">
        <v>419</v>
      </c>
    </row>
    <row r="321" spans="1:5" x14ac:dyDescent="0.25">
      <c r="A321" s="26" t="s">
        <v>1255</v>
      </c>
      <c r="B321" s="656" t="s">
        <v>463</v>
      </c>
      <c r="C321" s="754">
        <v>19202000604</v>
      </c>
      <c r="D321" s="787">
        <v>17.34</v>
      </c>
      <c r="E321" s="785" t="s">
        <v>419</v>
      </c>
    </row>
    <row r="322" spans="1:5" x14ac:dyDescent="0.25">
      <c r="A322" s="26" t="s">
        <v>1255</v>
      </c>
      <c r="B322" s="656" t="s">
        <v>463</v>
      </c>
      <c r="C322" s="754">
        <v>19202000617</v>
      </c>
      <c r="D322" s="787">
        <v>17.190000000000001</v>
      </c>
      <c r="E322" s="785" t="s">
        <v>419</v>
      </c>
    </row>
    <row r="323" spans="1:5" x14ac:dyDescent="0.25">
      <c r="A323" s="26" t="s">
        <v>1255</v>
      </c>
      <c r="B323" s="656" t="s">
        <v>463</v>
      </c>
      <c r="C323" s="755">
        <v>19202000601</v>
      </c>
      <c r="D323" s="784">
        <v>5.18</v>
      </c>
      <c r="E323" s="786" t="s">
        <v>420</v>
      </c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  <hyperlink ref="C317" r:id="rId18" location="/router?komponent=taotlus&amp;id=1049079&amp;kuva=ava" display="https://pms.arib.pria.ee/pms-menetlus/ - /router?komponent=taotlus&amp;id=1049079&amp;kuva=ava"/>
    <hyperlink ref="C318" r:id="rId19" location="/router?komponent=taotlus&amp;id=1049508&amp;kuva=ava" display="https://pms.arib.pria.ee/pms-menetlus/ - /router?komponent=taotlus&amp;id=1049508&amp;kuva=ava"/>
    <hyperlink ref="C319" r:id="rId20" location="/router?komponent=taotlus&amp;id=1049377&amp;kuva=ava" display="https://pms.arib.pria.ee/pms-menetlus/ - /router?komponent=taotlus&amp;id=1049377&amp;kuva=ava"/>
    <hyperlink ref="C320" r:id="rId21" location="/router?komponent=taotlus&amp;id=1050457&amp;kuva=ava" display="https://pms.arib.pria.ee/pms-menetlus/ - /router?komponent=taotlus&amp;id=1050457&amp;kuva=ava"/>
    <hyperlink ref="C321" r:id="rId22" location="/router?komponent=taotlus&amp;id=1047450&amp;kuva=ava" display="https://pms.arib.pria.ee/pms-menetlus/ - /router?komponent=taotlus&amp;id=1047450&amp;kuva=ava"/>
    <hyperlink ref="C322" r:id="rId23" location="/router?komponent=taotlus&amp;id=1050458&amp;kuva=ava" display="https://pms.arib.pria.ee/pms-menetlus/ - /router?komponent=taotlus&amp;id=1050458&amp;kuva=ava"/>
    <hyperlink ref="C323" r:id="rId24" location="/router?komponent=taotlus&amp;id=1047451&amp;kuva=ava" display="/router?komponent=taotlus&amp;id=1047451&amp;kuva=ava"/>
  </hyperlinks>
  <pageMargins left="0.7" right="0.7" top="0.75" bottom="0.75" header="0.3" footer="0.3"/>
  <pageSetup paperSize="9" orientation="portrait" r:id="rId25"/>
  <legacyDrawing r:id="rId2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workbookViewId="0">
      <selection activeCell="K261" sqref="K261"/>
    </sheetView>
  </sheetViews>
  <sheetFormatPr defaultRowHeight="15" x14ac:dyDescent="0.25"/>
  <cols>
    <col min="1" max="1" width="21.140625" customWidth="1"/>
    <col min="2" max="2" width="51.140625" bestFit="1" customWidth="1"/>
    <col min="3" max="3" width="14.85546875" customWidth="1"/>
    <col min="4" max="4" width="22.140625" customWidth="1"/>
    <col min="5" max="5" width="20.140625" customWidth="1"/>
    <col min="6" max="6" width="16.140625" style="21" customWidth="1"/>
  </cols>
  <sheetData>
    <row r="1" spans="1:6" ht="15.75" x14ac:dyDescent="0.25">
      <c r="A1" s="828" t="s">
        <v>8</v>
      </c>
      <c r="B1" s="829"/>
      <c r="C1" s="829"/>
      <c r="D1" s="829"/>
      <c r="E1" s="829"/>
      <c r="F1" s="829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1" t="s">
        <v>577</v>
      </c>
    </row>
    <row r="3" spans="1:6" x14ac:dyDescent="0.2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2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2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2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2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2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2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2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2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2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.75" thickBot="1" x14ac:dyDescent="0.3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2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2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2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2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2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2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2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2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2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2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2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2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.75" thickBot="1" x14ac:dyDescent="0.3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2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2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2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2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.75" thickBot="1" x14ac:dyDescent="0.3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2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2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2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2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2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2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2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2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2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2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2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2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2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2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2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2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2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.75" thickBot="1" x14ac:dyDescent="0.3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2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.75" thickBot="1" x14ac:dyDescent="0.3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2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2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2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2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.75" thickBot="1" x14ac:dyDescent="0.3">
      <c r="A56" s="385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4" t="s">
        <v>420</v>
      </c>
      <c r="F56" s="231" t="s">
        <v>582</v>
      </c>
    </row>
    <row r="57" spans="1:6" x14ac:dyDescent="0.25">
      <c r="A57" s="386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25">
      <c r="A58" s="386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25">
      <c r="A59" s="386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7" t="s">
        <v>580</v>
      </c>
    </row>
    <row r="60" spans="1:6" x14ac:dyDescent="0.25">
      <c r="A60" s="386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25">
      <c r="A61" s="386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25">
      <c r="A62" s="386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.75" thickBot="1" x14ac:dyDescent="0.3">
      <c r="A63" s="473" t="s">
        <v>736</v>
      </c>
      <c r="B63" s="474" t="s">
        <v>10</v>
      </c>
      <c r="C63" s="106" t="str">
        <f>"619217591895"</f>
        <v>619217591895</v>
      </c>
      <c r="D63" s="179">
        <v>6.7770000000000001</v>
      </c>
      <c r="E63" s="367" t="s">
        <v>419</v>
      </c>
      <c r="F63" s="472" t="s">
        <v>584</v>
      </c>
    </row>
    <row r="64" spans="1:6" ht="15.75" thickBot="1" x14ac:dyDescent="0.3">
      <c r="A64" s="475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6" t="s">
        <v>419</v>
      </c>
      <c r="F64" s="246" t="s">
        <v>578</v>
      </c>
    </row>
    <row r="65" spans="1:7" ht="15.75" thickBot="1" x14ac:dyDescent="0.3">
      <c r="A65" s="477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.75" thickBot="1" x14ac:dyDescent="0.3">
      <c r="A66" s="477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.75" thickBot="1" x14ac:dyDescent="0.3">
      <c r="A67" s="478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.75" thickBot="1" x14ac:dyDescent="0.3">
      <c r="A68" s="477" t="s">
        <v>751</v>
      </c>
      <c r="B68" s="181" t="s">
        <v>9</v>
      </c>
      <c r="C68" s="2" t="str">
        <f>"619217592052"</f>
        <v>619217592052</v>
      </c>
      <c r="D68" s="401">
        <v>7.95</v>
      </c>
      <c r="E68" s="260" t="s">
        <v>419</v>
      </c>
      <c r="F68" s="247" t="s">
        <v>582</v>
      </c>
    </row>
    <row r="69" spans="1:7" ht="15.75" thickBot="1" x14ac:dyDescent="0.3">
      <c r="A69" s="477" t="s">
        <v>751</v>
      </c>
      <c r="B69" s="181" t="s">
        <v>9</v>
      </c>
      <c r="C69" s="2" t="str">
        <f>"619217592053"</f>
        <v>619217592053</v>
      </c>
      <c r="D69" s="401">
        <v>7.89</v>
      </c>
      <c r="E69" s="260" t="s">
        <v>419</v>
      </c>
      <c r="F69" s="247" t="s">
        <v>583</v>
      </c>
    </row>
    <row r="70" spans="1:7" ht="15.75" thickBot="1" x14ac:dyDescent="0.3">
      <c r="A70" s="477" t="s">
        <v>751</v>
      </c>
      <c r="B70" s="181" t="s">
        <v>9</v>
      </c>
      <c r="C70" s="2" t="str">
        <f>"619217592054"</f>
        <v>619217592054</v>
      </c>
      <c r="D70" s="401">
        <v>7.82</v>
      </c>
      <c r="E70" s="260" t="s">
        <v>419</v>
      </c>
      <c r="F70" s="247" t="s">
        <v>584</v>
      </c>
    </row>
    <row r="71" spans="1:7" ht="15.75" thickBot="1" x14ac:dyDescent="0.3">
      <c r="A71" s="479" t="s">
        <v>751</v>
      </c>
      <c r="B71" s="402" t="s">
        <v>9</v>
      </c>
      <c r="C71" s="401" t="str">
        <f>"619217592055"</f>
        <v>619217592055</v>
      </c>
      <c r="D71" s="401">
        <v>7.15</v>
      </c>
      <c r="E71" s="260" t="s">
        <v>419</v>
      </c>
      <c r="F71" s="247" t="s">
        <v>585</v>
      </c>
    </row>
    <row r="72" spans="1:7" x14ac:dyDescent="0.2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4" t="s">
        <v>420</v>
      </c>
      <c r="F72" s="247" t="s">
        <v>586</v>
      </c>
    </row>
    <row r="73" spans="1:7" x14ac:dyDescent="0.2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4" t="s">
        <v>420</v>
      </c>
      <c r="F73" s="247" t="s">
        <v>587</v>
      </c>
    </row>
    <row r="74" spans="1:7" x14ac:dyDescent="0.2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4" t="s">
        <v>420</v>
      </c>
      <c r="F74" s="247" t="s">
        <v>588</v>
      </c>
    </row>
    <row r="75" spans="1:7" x14ac:dyDescent="0.2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4" t="s">
        <v>420</v>
      </c>
      <c r="F75" s="247" t="s">
        <v>589</v>
      </c>
    </row>
    <row r="76" spans="1:7" x14ac:dyDescent="0.2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4" t="s">
        <v>420</v>
      </c>
      <c r="F76" s="247" t="s">
        <v>590</v>
      </c>
    </row>
    <row r="77" spans="1:7" ht="15.75" thickBot="1" x14ac:dyDescent="0.3">
      <c r="A77" s="385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4" t="s">
        <v>420</v>
      </c>
      <c r="F77" s="374" t="s">
        <v>591</v>
      </c>
    </row>
    <row r="78" spans="1:7" x14ac:dyDescent="0.25">
      <c r="A78" s="486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25">
      <c r="A79" s="478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25">
      <c r="A80" s="478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25">
      <c r="A81" s="478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25">
      <c r="A82" s="478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25">
      <c r="A83" s="478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25">
      <c r="A84" s="478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25">
      <c r="A85" s="478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25">
      <c r="A86" s="478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25">
      <c r="A87" s="478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25">
      <c r="A88" s="478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25">
      <c r="A89" s="478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25">
      <c r="A90" s="478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25">
      <c r="A91" s="478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25">
      <c r="A92" s="478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25">
      <c r="A93" s="478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25">
      <c r="A94" s="478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25">
      <c r="A95" s="478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25">
      <c r="A96" s="478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25">
      <c r="A97" s="478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.75" thickBot="1" x14ac:dyDescent="0.3">
      <c r="A98" s="551" t="s">
        <v>874</v>
      </c>
      <c r="B98" s="546" t="s">
        <v>416</v>
      </c>
      <c r="C98" s="179" t="str">
        <f>"619217372586"</f>
        <v>619217372586</v>
      </c>
      <c r="D98" s="376">
        <v>7.2249999999999996</v>
      </c>
      <c r="E98" s="384" t="s">
        <v>420</v>
      </c>
      <c r="F98" s="106" t="s">
        <v>587</v>
      </c>
    </row>
    <row r="99" spans="1:6" x14ac:dyDescent="0.25">
      <c r="A99" s="549" t="s">
        <v>1063</v>
      </c>
      <c r="B99" s="548" t="s">
        <v>602</v>
      </c>
      <c r="C99" s="49" t="str">
        <f>"619217593019"</f>
        <v>619217593019</v>
      </c>
      <c r="D99" s="543">
        <v>7.9459999999999997</v>
      </c>
      <c r="E99" s="228" t="s">
        <v>419</v>
      </c>
      <c r="F99" s="246" t="s">
        <v>578</v>
      </c>
    </row>
    <row r="100" spans="1:6" x14ac:dyDescent="0.25">
      <c r="A100" s="550" t="s">
        <v>1063</v>
      </c>
      <c r="B100" s="547" t="s">
        <v>602</v>
      </c>
      <c r="C100" s="2" t="str">
        <f>"619217593018"</f>
        <v>619217593018</v>
      </c>
      <c r="D100" s="401">
        <v>7.9329999999999998</v>
      </c>
      <c r="E100" s="225" t="s">
        <v>419</v>
      </c>
      <c r="F100" s="247" t="s">
        <v>579</v>
      </c>
    </row>
    <row r="101" spans="1:6" x14ac:dyDescent="0.25">
      <c r="A101" s="550" t="s">
        <v>1063</v>
      </c>
      <c r="B101" s="547" t="s">
        <v>602</v>
      </c>
      <c r="C101" s="2" t="str">
        <f>"619217593017"</f>
        <v>619217593017</v>
      </c>
      <c r="D101" s="401">
        <v>7.9080000000000004</v>
      </c>
      <c r="E101" s="225" t="s">
        <v>419</v>
      </c>
      <c r="F101" s="247" t="s">
        <v>580</v>
      </c>
    </row>
    <row r="102" spans="1:6" ht="15.75" thickBot="1" x14ac:dyDescent="0.3">
      <c r="A102" s="552" t="s">
        <v>1063</v>
      </c>
      <c r="B102" s="553" t="s">
        <v>602</v>
      </c>
      <c r="C102" s="179" t="str">
        <f>"619217593020"</f>
        <v>619217593020</v>
      </c>
      <c r="D102" s="554">
        <v>7.7880000000000003</v>
      </c>
      <c r="E102" s="367" t="s">
        <v>419</v>
      </c>
      <c r="F102" s="374" t="s">
        <v>581</v>
      </c>
    </row>
    <row r="103" spans="1:6" x14ac:dyDescent="0.25">
      <c r="A103" s="369" t="s">
        <v>1064</v>
      </c>
      <c r="B103" s="548" t="s">
        <v>10</v>
      </c>
      <c r="C103" s="49" t="str">
        <f>"619217593130"</f>
        <v>619217593130</v>
      </c>
      <c r="D103" s="556">
        <v>7.7830000000000004</v>
      </c>
      <c r="E103" s="228" t="s">
        <v>419</v>
      </c>
      <c r="F103" s="246" t="s">
        <v>578</v>
      </c>
    </row>
    <row r="104" spans="1:6" x14ac:dyDescent="0.25">
      <c r="A104" s="50" t="s">
        <v>1064</v>
      </c>
      <c r="B104" s="547" t="s">
        <v>10</v>
      </c>
      <c r="C104" s="2" t="str">
        <f>"619217593129"</f>
        <v>619217593129</v>
      </c>
      <c r="D104" s="555">
        <v>7.508</v>
      </c>
      <c r="E104" s="225" t="s">
        <v>419</v>
      </c>
      <c r="F104" s="247" t="s">
        <v>579</v>
      </c>
    </row>
    <row r="105" spans="1:6" x14ac:dyDescent="0.25">
      <c r="A105" s="50" t="s">
        <v>1064</v>
      </c>
      <c r="B105" s="547" t="s">
        <v>10</v>
      </c>
      <c r="C105" s="2" t="str">
        <f>"619217593133"</f>
        <v>619217593133</v>
      </c>
      <c r="D105" s="555">
        <v>7.4960000000000004</v>
      </c>
      <c r="E105" s="225" t="s">
        <v>419</v>
      </c>
      <c r="F105" s="247" t="s">
        <v>580</v>
      </c>
    </row>
    <row r="106" spans="1:6" x14ac:dyDescent="0.25">
      <c r="A106" s="50" t="s">
        <v>1064</v>
      </c>
      <c r="B106" s="547" t="s">
        <v>10</v>
      </c>
      <c r="C106" s="2" t="str">
        <f>"619217593131"</f>
        <v>619217593131</v>
      </c>
      <c r="D106" s="555">
        <v>7.4210000000000003</v>
      </c>
      <c r="E106" s="225" t="s">
        <v>419</v>
      </c>
      <c r="F106" s="247" t="s">
        <v>581</v>
      </c>
    </row>
    <row r="107" spans="1:6" ht="15.75" thickBot="1" x14ac:dyDescent="0.3">
      <c r="A107" s="117" t="s">
        <v>1064</v>
      </c>
      <c r="B107" s="553" t="s">
        <v>10</v>
      </c>
      <c r="C107" s="179" t="str">
        <f>"619217593132"</f>
        <v>619217593132</v>
      </c>
      <c r="D107" s="575">
        <v>7.3959999999999999</v>
      </c>
      <c r="E107" s="367" t="s">
        <v>419</v>
      </c>
      <c r="F107" s="374" t="s">
        <v>582</v>
      </c>
    </row>
    <row r="108" spans="1:6" x14ac:dyDescent="0.25">
      <c r="A108" s="369" t="s">
        <v>1073</v>
      </c>
      <c r="B108" s="548" t="s">
        <v>416</v>
      </c>
      <c r="C108" s="49">
        <v>19201700014</v>
      </c>
      <c r="D108" s="49">
        <v>8.6300000000000008</v>
      </c>
      <c r="E108" s="576" t="s">
        <v>1074</v>
      </c>
      <c r="F108" s="229" t="s">
        <v>578</v>
      </c>
    </row>
    <row r="109" spans="1:6" x14ac:dyDescent="0.25">
      <c r="A109" s="371" t="s">
        <v>1073</v>
      </c>
      <c r="B109" s="547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25">
      <c r="A110" s="371" t="s">
        <v>1073</v>
      </c>
      <c r="B110" s="547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25">
      <c r="A111" s="371" t="s">
        <v>1073</v>
      </c>
      <c r="B111" s="547" t="s">
        <v>416</v>
      </c>
      <c r="C111" s="2">
        <v>19201700010</v>
      </c>
      <c r="D111" s="2">
        <v>8.3000000000000007</v>
      </c>
      <c r="E111" s="301" t="s">
        <v>1074</v>
      </c>
      <c r="F111" s="577" t="s">
        <v>581</v>
      </c>
    </row>
    <row r="112" spans="1:6" x14ac:dyDescent="0.25">
      <c r="A112" s="371" t="s">
        <v>1073</v>
      </c>
      <c r="B112" s="547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25">
      <c r="A113" s="371" t="s">
        <v>1073</v>
      </c>
      <c r="B113" s="547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25">
      <c r="A114" s="371" t="s">
        <v>1073</v>
      </c>
      <c r="B114" s="547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25">
      <c r="A115" s="371" t="s">
        <v>1073</v>
      </c>
      <c r="B115" s="547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25">
      <c r="A116" s="371" t="s">
        <v>1073</v>
      </c>
      <c r="B116" s="547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25">
      <c r="A117" s="371" t="s">
        <v>1073</v>
      </c>
      <c r="B117" s="547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25">
      <c r="A118" s="371" t="s">
        <v>1073</v>
      </c>
      <c r="B118" s="547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25">
      <c r="A119" s="371" t="s">
        <v>1073</v>
      </c>
      <c r="B119" s="547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25">
      <c r="A120" s="371" t="s">
        <v>1073</v>
      </c>
      <c r="B120" s="547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25">
      <c r="A121" s="371" t="s">
        <v>1073</v>
      </c>
      <c r="B121" s="547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25">
      <c r="A122" s="371" t="s">
        <v>1073</v>
      </c>
      <c r="B122" s="547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25">
      <c r="A123" s="371" t="s">
        <v>1073</v>
      </c>
      <c r="B123" s="547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25">
      <c r="A124" s="371" t="s">
        <v>1073</v>
      </c>
      <c r="B124" s="547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25">
      <c r="A125" s="371" t="s">
        <v>1073</v>
      </c>
      <c r="B125" s="547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25">
      <c r="A126" s="371" t="s">
        <v>1073</v>
      </c>
      <c r="B126" s="547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25">
      <c r="A127" s="371" t="s">
        <v>1073</v>
      </c>
      <c r="B127" s="547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25">
      <c r="A128" s="371" t="s">
        <v>1073</v>
      </c>
      <c r="B128" s="547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25">
      <c r="A129" s="371" t="s">
        <v>1073</v>
      </c>
      <c r="B129" s="547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25">
      <c r="A130" s="371" t="s">
        <v>1073</v>
      </c>
      <c r="B130" s="547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25">
      <c r="A131" s="371" t="s">
        <v>1073</v>
      </c>
      <c r="B131" s="547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25">
      <c r="A132" s="371" t="s">
        <v>1073</v>
      </c>
      <c r="B132" s="547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25">
      <c r="A133" s="371" t="s">
        <v>1073</v>
      </c>
      <c r="B133" s="547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25">
      <c r="A134" s="371" t="s">
        <v>1073</v>
      </c>
      <c r="B134" s="547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.75" thickBot="1" x14ac:dyDescent="0.3">
      <c r="A135" s="373" t="s">
        <v>1073</v>
      </c>
      <c r="B135" s="553" t="s">
        <v>416</v>
      </c>
      <c r="C135" s="179">
        <v>19201700018</v>
      </c>
      <c r="D135" s="179">
        <v>6.4</v>
      </c>
      <c r="E135" s="384" t="s">
        <v>1075</v>
      </c>
      <c r="F135" s="472" t="s">
        <v>620</v>
      </c>
    </row>
    <row r="136" spans="1:6" x14ac:dyDescent="0.25">
      <c r="A136" s="369" t="s">
        <v>1076</v>
      </c>
      <c r="B136" s="548" t="s">
        <v>9</v>
      </c>
      <c r="C136" s="49">
        <v>19201700049</v>
      </c>
      <c r="D136" s="49">
        <v>8.26</v>
      </c>
      <c r="E136" s="576" t="s">
        <v>1074</v>
      </c>
      <c r="F136" s="229" t="s">
        <v>578</v>
      </c>
    </row>
    <row r="137" spans="1:6" x14ac:dyDescent="0.25">
      <c r="A137" s="371" t="s">
        <v>1076</v>
      </c>
      <c r="B137" s="547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25">
      <c r="A138" s="371" t="s">
        <v>1076</v>
      </c>
      <c r="B138" s="547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25">
      <c r="A139" s="371" t="s">
        <v>1076</v>
      </c>
      <c r="B139" s="547" t="s">
        <v>9</v>
      </c>
      <c r="C139" s="2">
        <v>19201700053</v>
      </c>
      <c r="D139" s="2">
        <v>7.99</v>
      </c>
      <c r="E139" s="301" t="s">
        <v>1074</v>
      </c>
      <c r="F139" s="577" t="s">
        <v>581</v>
      </c>
    </row>
    <row r="140" spans="1:6" x14ac:dyDescent="0.25">
      <c r="A140" s="371" t="s">
        <v>1076</v>
      </c>
      <c r="B140" s="547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25">
      <c r="A141" s="371" t="s">
        <v>1076</v>
      </c>
      <c r="B141" s="547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25">
      <c r="A142" s="371" t="s">
        <v>1076</v>
      </c>
      <c r="B142" s="547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25">
      <c r="A143" s="371" t="s">
        <v>1076</v>
      </c>
      <c r="B143" s="547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25">
      <c r="A144" s="371" t="s">
        <v>1076</v>
      </c>
      <c r="B144" s="547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25">
      <c r="A145" s="371" t="s">
        <v>1076</v>
      </c>
      <c r="B145" s="547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25">
      <c r="A146" s="371" t="s">
        <v>1076</v>
      </c>
      <c r="B146" s="547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25">
      <c r="A147" s="371" t="s">
        <v>1076</v>
      </c>
      <c r="B147" s="547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25">
      <c r="A148" s="371" t="s">
        <v>1076</v>
      </c>
      <c r="B148" s="547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25">
      <c r="A149" s="373" t="s">
        <v>1076</v>
      </c>
      <c r="B149" s="553" t="s">
        <v>9</v>
      </c>
      <c r="C149" s="179">
        <v>19201700050</v>
      </c>
      <c r="D149" s="179">
        <v>7.03</v>
      </c>
      <c r="E149" s="384" t="s">
        <v>1075</v>
      </c>
      <c r="F149" s="472" t="s">
        <v>591</v>
      </c>
    </row>
    <row r="150" spans="1:6" x14ac:dyDescent="0.25">
      <c r="A150" s="372" t="s">
        <v>1111</v>
      </c>
      <c r="B150" s="547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25">
      <c r="A151" s="372" t="s">
        <v>1111</v>
      </c>
      <c r="B151" s="547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25">
      <c r="A152" s="372" t="s">
        <v>1112</v>
      </c>
      <c r="B152" s="547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25">
      <c r="A153" s="372" t="s">
        <v>1112</v>
      </c>
      <c r="B153" s="547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25">
      <c r="A154" s="372" t="s">
        <v>1112</v>
      </c>
      <c r="B154" s="547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25">
      <c r="A155" s="372" t="s">
        <v>1112</v>
      </c>
      <c r="B155" s="547" t="s">
        <v>9</v>
      </c>
      <c r="C155" s="2">
        <v>19201800347</v>
      </c>
      <c r="D155" s="2">
        <v>8.0399999999999991</v>
      </c>
      <c r="E155" s="301" t="s">
        <v>1074</v>
      </c>
      <c r="F155" s="610" t="s">
        <v>581</v>
      </c>
    </row>
    <row r="156" spans="1:6" x14ac:dyDescent="0.25">
      <c r="A156" s="372" t="s">
        <v>1112</v>
      </c>
      <c r="B156" s="547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25">
      <c r="A157" s="372" t="s">
        <v>1112</v>
      </c>
      <c r="B157" s="547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25">
      <c r="A158" s="372" t="s">
        <v>1112</v>
      </c>
      <c r="B158" s="547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.75" thickBot="1" x14ac:dyDescent="0.3">
      <c r="A159" s="622" t="s">
        <v>1112</v>
      </c>
      <c r="B159" s="623" t="s">
        <v>9</v>
      </c>
      <c r="C159" s="51">
        <v>19201800431</v>
      </c>
      <c r="D159" s="51">
        <v>6.3</v>
      </c>
      <c r="E159" s="523" t="s">
        <v>1074</v>
      </c>
      <c r="F159" s="44" t="s">
        <v>585</v>
      </c>
    </row>
    <row r="160" spans="1:6" x14ac:dyDescent="0.25">
      <c r="A160" s="86" t="s">
        <v>1135</v>
      </c>
      <c r="B160" s="86" t="s">
        <v>416</v>
      </c>
      <c r="C160" s="86">
        <v>19201800829</v>
      </c>
      <c r="D160" s="86">
        <v>7.92</v>
      </c>
      <c r="E160" s="527" t="s">
        <v>1074</v>
      </c>
      <c r="F160" s="185" t="s">
        <v>578</v>
      </c>
    </row>
    <row r="161" spans="1:6" x14ac:dyDescent="0.2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2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2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2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2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2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2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2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2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2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2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25">
      <c r="A172" s="179" t="s">
        <v>1135</v>
      </c>
      <c r="B172" s="179" t="s">
        <v>416</v>
      </c>
      <c r="C172" s="179">
        <v>19201800809</v>
      </c>
      <c r="D172" s="179">
        <v>6.12</v>
      </c>
      <c r="E172" s="384" t="s">
        <v>1075</v>
      </c>
      <c r="F172" s="106" t="s">
        <v>590</v>
      </c>
    </row>
    <row r="173" spans="1:6" x14ac:dyDescent="0.2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2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2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2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2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2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2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2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2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2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2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2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2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2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2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2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2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2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2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2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2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2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2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2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2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2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2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2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2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2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2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2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2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2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2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2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2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2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2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25">
      <c r="A212" s="26" t="s">
        <v>1208</v>
      </c>
      <c r="B212" s="630" t="s">
        <v>10</v>
      </c>
      <c r="C212" s="717">
        <v>19201900996</v>
      </c>
      <c r="D212" s="630" t="s">
        <v>836</v>
      </c>
      <c r="E212" s="684" t="s">
        <v>836</v>
      </c>
      <c r="F212" s="313" t="s">
        <v>589</v>
      </c>
    </row>
    <row r="213" spans="1:7" x14ac:dyDescent="0.2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2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2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8"/>
    </row>
    <row r="216" spans="1:7" x14ac:dyDescent="0.2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8"/>
    </row>
    <row r="217" spans="1:7" x14ac:dyDescent="0.2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8"/>
    </row>
    <row r="218" spans="1:7" x14ac:dyDescent="0.2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8"/>
    </row>
    <row r="219" spans="1:7" x14ac:dyDescent="0.2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8"/>
    </row>
    <row r="220" spans="1:7" x14ac:dyDescent="0.2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8"/>
    </row>
    <row r="221" spans="1:7" x14ac:dyDescent="0.2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8"/>
    </row>
    <row r="222" spans="1:7" x14ac:dyDescent="0.2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8"/>
    </row>
    <row r="223" spans="1:7" x14ac:dyDescent="0.2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8"/>
    </row>
    <row r="224" spans="1:7" x14ac:dyDescent="0.2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8"/>
    </row>
    <row r="225" spans="1:7" x14ac:dyDescent="0.25">
      <c r="A225" s="2" t="s">
        <v>1237</v>
      </c>
      <c r="B225" s="26" t="s">
        <v>9</v>
      </c>
      <c r="C225" s="630">
        <v>19202000159</v>
      </c>
      <c r="D225" s="2">
        <v>6.4</v>
      </c>
      <c r="E225" s="226" t="s">
        <v>1210</v>
      </c>
      <c r="F225" s="5" t="s">
        <v>588</v>
      </c>
      <c r="G225" s="648"/>
    </row>
    <row r="226" spans="1:7" x14ac:dyDescent="0.25">
      <c r="A226" s="26" t="s">
        <v>1242</v>
      </c>
      <c r="B226" s="376" t="s">
        <v>436</v>
      </c>
      <c r="C226" s="743">
        <v>19202000254</v>
      </c>
      <c r="D226" s="376">
        <v>7.73</v>
      </c>
      <c r="E226" s="605" t="s">
        <v>419</v>
      </c>
      <c r="F226" s="106" t="s">
        <v>578</v>
      </c>
    </row>
    <row r="227" spans="1:7" x14ac:dyDescent="0.25">
      <c r="A227" s="342" t="s">
        <v>1242</v>
      </c>
      <c r="B227" s="342" t="s">
        <v>10</v>
      </c>
      <c r="C227" s="744">
        <v>19202000263</v>
      </c>
      <c r="D227" s="759">
        <v>7.84</v>
      </c>
      <c r="E227" s="702" t="s">
        <v>419</v>
      </c>
      <c r="F227" s="5" t="s">
        <v>578</v>
      </c>
    </row>
    <row r="228" spans="1:7" x14ac:dyDescent="0.25">
      <c r="A228" s="354" t="s">
        <v>1242</v>
      </c>
      <c r="B228" s="354" t="s">
        <v>10</v>
      </c>
      <c r="C228" s="761">
        <v>19202000266</v>
      </c>
      <c r="D228" s="760">
        <v>6.92</v>
      </c>
      <c r="E228" s="758" t="s">
        <v>419</v>
      </c>
      <c r="F228" s="106" t="s">
        <v>579</v>
      </c>
    </row>
    <row r="229" spans="1:7" x14ac:dyDescent="0.25">
      <c r="A229" s="26" t="s">
        <v>1242</v>
      </c>
      <c r="B229" s="26" t="s">
        <v>416</v>
      </c>
      <c r="C229" s="755">
        <v>19202000275</v>
      </c>
      <c r="D229" s="762">
        <v>8.6300000000000008</v>
      </c>
      <c r="E229" s="301" t="s">
        <v>419</v>
      </c>
      <c r="F229" s="5">
        <v>1</v>
      </c>
    </row>
    <row r="230" spans="1:7" x14ac:dyDescent="0.25">
      <c r="A230" s="342" t="s">
        <v>1242</v>
      </c>
      <c r="B230" s="26" t="s">
        <v>416</v>
      </c>
      <c r="C230" s="755">
        <v>19202000283</v>
      </c>
      <c r="D230" s="762">
        <v>8.4</v>
      </c>
      <c r="E230" s="301" t="s">
        <v>419</v>
      </c>
      <c r="F230" s="5">
        <v>2</v>
      </c>
    </row>
    <row r="231" spans="1:7" x14ac:dyDescent="0.25">
      <c r="A231" s="26" t="s">
        <v>1242</v>
      </c>
      <c r="B231" s="26" t="s">
        <v>416</v>
      </c>
      <c r="C231" s="755">
        <v>19202000259</v>
      </c>
      <c r="D231" s="762">
        <v>8.2200000000000006</v>
      </c>
      <c r="E231" s="301" t="s">
        <v>419</v>
      </c>
      <c r="F231" s="5">
        <v>3</v>
      </c>
    </row>
    <row r="232" spans="1:7" x14ac:dyDescent="0.25">
      <c r="A232" s="342" t="s">
        <v>1242</v>
      </c>
      <c r="B232" s="26" t="s">
        <v>416</v>
      </c>
      <c r="C232" s="755">
        <v>19202000280</v>
      </c>
      <c r="D232" s="762">
        <v>8.0500000000000007</v>
      </c>
      <c r="E232" s="301" t="s">
        <v>419</v>
      </c>
      <c r="F232" s="5">
        <v>4</v>
      </c>
    </row>
    <row r="233" spans="1:7" x14ac:dyDescent="0.25">
      <c r="A233" s="342" t="s">
        <v>1242</v>
      </c>
      <c r="B233" s="26" t="s">
        <v>416</v>
      </c>
      <c r="C233" s="755">
        <v>19202000251</v>
      </c>
      <c r="D233" s="762">
        <v>7.99</v>
      </c>
      <c r="E233" s="301" t="s">
        <v>419</v>
      </c>
      <c r="F233" s="5">
        <v>5</v>
      </c>
    </row>
    <row r="234" spans="1:7" x14ac:dyDescent="0.25">
      <c r="A234" s="26" t="s">
        <v>1242</v>
      </c>
      <c r="B234" s="26" t="s">
        <v>416</v>
      </c>
      <c r="C234" s="755">
        <v>19202000273</v>
      </c>
      <c r="D234" s="762">
        <v>7.95</v>
      </c>
      <c r="E234" s="301" t="s">
        <v>419</v>
      </c>
      <c r="F234" s="5">
        <v>6</v>
      </c>
    </row>
    <row r="235" spans="1:7" x14ac:dyDescent="0.25">
      <c r="A235" s="354" t="s">
        <v>1242</v>
      </c>
      <c r="B235" s="376" t="s">
        <v>416</v>
      </c>
      <c r="C235" s="763">
        <v>19202000257</v>
      </c>
      <c r="D235" s="764">
        <v>7.94</v>
      </c>
      <c r="E235" s="605" t="s">
        <v>419</v>
      </c>
      <c r="F235" s="106">
        <v>7</v>
      </c>
    </row>
    <row r="236" spans="1:7" x14ac:dyDescent="0.25">
      <c r="A236" s="342" t="s">
        <v>1242</v>
      </c>
      <c r="B236" s="26" t="s">
        <v>416</v>
      </c>
      <c r="C236" s="755">
        <v>19202000250</v>
      </c>
      <c r="D236" s="762">
        <v>7.85</v>
      </c>
      <c r="E236" s="684" t="s">
        <v>420</v>
      </c>
      <c r="F236" s="713">
        <v>8</v>
      </c>
    </row>
    <row r="237" spans="1:7" x14ac:dyDescent="0.25">
      <c r="A237" s="342" t="s">
        <v>1242</v>
      </c>
      <c r="B237" s="26" t="s">
        <v>416</v>
      </c>
      <c r="C237" s="755">
        <v>19202000282</v>
      </c>
      <c r="D237" s="762">
        <v>7.57</v>
      </c>
      <c r="E237" s="684" t="s">
        <v>420</v>
      </c>
      <c r="F237" s="713">
        <v>9</v>
      </c>
    </row>
    <row r="238" spans="1:7" x14ac:dyDescent="0.25">
      <c r="A238" s="26" t="s">
        <v>1242</v>
      </c>
      <c r="B238" s="26" t="s">
        <v>416</v>
      </c>
      <c r="C238" s="755">
        <v>19202000253</v>
      </c>
      <c r="D238" s="762">
        <v>7.54</v>
      </c>
      <c r="E238" s="684" t="s">
        <v>420</v>
      </c>
      <c r="F238" s="713">
        <v>10</v>
      </c>
    </row>
    <row r="239" spans="1:7" x14ac:dyDescent="0.25">
      <c r="A239" s="342" t="s">
        <v>1242</v>
      </c>
      <c r="B239" s="26" t="s">
        <v>416</v>
      </c>
      <c r="C239" s="755">
        <v>19202000276</v>
      </c>
      <c r="D239" s="762">
        <v>7.45</v>
      </c>
      <c r="E239" s="684" t="s">
        <v>420</v>
      </c>
      <c r="F239" s="713">
        <v>11</v>
      </c>
    </row>
    <row r="240" spans="1:7" x14ac:dyDescent="0.25">
      <c r="A240" s="342" t="s">
        <v>1242</v>
      </c>
      <c r="B240" s="26" t="s">
        <v>416</v>
      </c>
      <c r="C240" s="755">
        <v>19202000270</v>
      </c>
      <c r="D240" s="762">
        <v>7.4</v>
      </c>
      <c r="E240" s="684" t="s">
        <v>420</v>
      </c>
      <c r="F240" s="713">
        <v>12</v>
      </c>
    </row>
    <row r="241" spans="1:6" x14ac:dyDescent="0.25">
      <c r="A241" s="342" t="s">
        <v>1242</v>
      </c>
      <c r="B241" s="26" t="s">
        <v>416</v>
      </c>
      <c r="C241" s="755">
        <v>19202000267</v>
      </c>
      <c r="D241" s="762">
        <v>7.29</v>
      </c>
      <c r="E241" s="684" t="s">
        <v>420</v>
      </c>
      <c r="F241" s="713">
        <v>13</v>
      </c>
    </row>
    <row r="242" spans="1:6" x14ac:dyDescent="0.25">
      <c r="A242" s="26" t="s">
        <v>1242</v>
      </c>
      <c r="B242" s="26" t="s">
        <v>416</v>
      </c>
      <c r="C242" s="755">
        <v>19202000284</v>
      </c>
      <c r="D242" s="762">
        <v>7.23</v>
      </c>
      <c r="E242" s="684" t="s">
        <v>420</v>
      </c>
      <c r="F242" s="713">
        <v>14</v>
      </c>
    </row>
    <row r="243" spans="1:6" x14ac:dyDescent="0.25">
      <c r="A243" s="342" t="s">
        <v>1242</v>
      </c>
      <c r="B243" s="26" t="s">
        <v>416</v>
      </c>
      <c r="C243" s="755">
        <v>19202000261</v>
      </c>
      <c r="D243" s="762">
        <v>7.13</v>
      </c>
      <c r="E243" s="684" t="s">
        <v>420</v>
      </c>
      <c r="F243" s="713">
        <v>15</v>
      </c>
    </row>
    <row r="244" spans="1:6" x14ac:dyDescent="0.25">
      <c r="A244" s="342" t="s">
        <v>1242</v>
      </c>
      <c r="B244" s="26" t="s">
        <v>416</v>
      </c>
      <c r="C244" s="755">
        <v>19202000252</v>
      </c>
      <c r="D244" s="762">
        <v>7.05</v>
      </c>
      <c r="E244" s="684" t="s">
        <v>420</v>
      </c>
      <c r="F244" s="713">
        <v>16</v>
      </c>
    </row>
    <row r="245" spans="1:6" x14ac:dyDescent="0.25">
      <c r="A245" s="342" t="s">
        <v>1242</v>
      </c>
      <c r="B245" s="26" t="s">
        <v>416</v>
      </c>
      <c r="C245" s="755">
        <v>19202000272</v>
      </c>
      <c r="D245" s="762">
        <v>7</v>
      </c>
      <c r="E245" s="684" t="s">
        <v>420</v>
      </c>
      <c r="F245" s="713">
        <v>17</v>
      </c>
    </row>
    <row r="246" spans="1:6" x14ac:dyDescent="0.25">
      <c r="A246" s="26" t="s">
        <v>1242</v>
      </c>
      <c r="B246" s="26" t="s">
        <v>416</v>
      </c>
      <c r="C246" s="755">
        <v>19202000268</v>
      </c>
      <c r="D246" s="762">
        <v>6.78</v>
      </c>
      <c r="E246" s="684" t="s">
        <v>420</v>
      </c>
      <c r="F246" s="713">
        <v>18</v>
      </c>
    </row>
    <row r="247" spans="1:6" x14ac:dyDescent="0.25">
      <c r="A247" s="342" t="s">
        <v>1242</v>
      </c>
      <c r="B247" s="26" t="s">
        <v>416</v>
      </c>
      <c r="C247" s="755">
        <v>19202000274</v>
      </c>
      <c r="D247" s="762">
        <v>6.74</v>
      </c>
      <c r="E247" s="684" t="s">
        <v>420</v>
      </c>
      <c r="F247" s="713">
        <v>19</v>
      </c>
    </row>
    <row r="248" spans="1:6" x14ac:dyDescent="0.25">
      <c r="A248" s="342" t="s">
        <v>1242</v>
      </c>
      <c r="B248" s="26" t="s">
        <v>416</v>
      </c>
      <c r="C248" s="755">
        <v>19202000269</v>
      </c>
      <c r="D248" s="762">
        <v>6.71</v>
      </c>
      <c r="E248" s="684" t="s">
        <v>420</v>
      </c>
      <c r="F248" s="713">
        <v>20</v>
      </c>
    </row>
    <row r="249" spans="1:6" x14ac:dyDescent="0.25">
      <c r="A249" s="342" t="s">
        <v>1242</v>
      </c>
      <c r="B249" s="26" t="s">
        <v>416</v>
      </c>
      <c r="C249" s="755">
        <v>19202000271</v>
      </c>
      <c r="D249" s="762">
        <v>6.28</v>
      </c>
      <c r="E249" s="684" t="s">
        <v>420</v>
      </c>
      <c r="F249" s="713">
        <v>21</v>
      </c>
    </row>
    <row r="250" spans="1:6" x14ac:dyDescent="0.25">
      <c r="A250" s="26" t="s">
        <v>1242</v>
      </c>
      <c r="B250" s="26" t="s">
        <v>416</v>
      </c>
      <c r="C250" s="755">
        <v>19202000278</v>
      </c>
      <c r="D250" s="762">
        <v>6.18</v>
      </c>
      <c r="E250" s="684" t="s">
        <v>420</v>
      </c>
      <c r="F250" s="713">
        <v>22</v>
      </c>
    </row>
    <row r="251" spans="1:6" ht="15.75" thickBot="1" x14ac:dyDescent="0.3">
      <c r="A251" s="421" t="s">
        <v>1242</v>
      </c>
      <c r="B251" s="222" t="s">
        <v>416</v>
      </c>
      <c r="C251" s="776">
        <v>19202000265</v>
      </c>
      <c r="D251" s="777">
        <v>6.16</v>
      </c>
      <c r="E251" s="778" t="s">
        <v>420</v>
      </c>
      <c r="F251" s="779">
        <v>23</v>
      </c>
    </row>
    <row r="252" spans="1:6" x14ac:dyDescent="0.25">
      <c r="A252" s="86" t="s">
        <v>1249</v>
      </c>
      <c r="B252" s="626" t="s">
        <v>416</v>
      </c>
      <c r="C252" s="86">
        <v>19202000559</v>
      </c>
      <c r="D252" s="86">
        <v>8.39</v>
      </c>
      <c r="E252" s="527" t="s">
        <v>419</v>
      </c>
      <c r="F252" s="185">
        <v>1</v>
      </c>
    </row>
    <row r="253" spans="1:6" x14ac:dyDescent="0.25">
      <c r="A253" s="2" t="s">
        <v>1249</v>
      </c>
      <c r="B253" s="26" t="s">
        <v>416</v>
      </c>
      <c r="C253" s="2">
        <v>19202000558</v>
      </c>
      <c r="D253" s="2">
        <v>8.08</v>
      </c>
      <c r="E253" s="301" t="s">
        <v>419</v>
      </c>
      <c r="F253" s="5">
        <v>2</v>
      </c>
    </row>
    <row r="254" spans="1:6" x14ac:dyDescent="0.25">
      <c r="A254" s="2" t="s">
        <v>1249</v>
      </c>
      <c r="B254" s="26" t="s">
        <v>416</v>
      </c>
      <c r="C254" s="2">
        <v>19202000562</v>
      </c>
      <c r="D254" s="2">
        <v>7.74</v>
      </c>
      <c r="E254" s="301" t="s">
        <v>419</v>
      </c>
      <c r="F254" s="5">
        <v>3</v>
      </c>
    </row>
    <row r="255" spans="1:6" x14ac:dyDescent="0.25">
      <c r="A255" s="2" t="s">
        <v>1249</v>
      </c>
      <c r="B255" s="26" t="s">
        <v>416</v>
      </c>
      <c r="C255" s="2">
        <v>19202000556</v>
      </c>
      <c r="D255" s="2">
        <v>7.73</v>
      </c>
      <c r="E255" s="301" t="s">
        <v>419</v>
      </c>
      <c r="F255" s="5">
        <v>4</v>
      </c>
    </row>
    <row r="256" spans="1:6" x14ac:dyDescent="0.25">
      <c r="A256" s="2" t="s">
        <v>1249</v>
      </c>
      <c r="B256" s="26" t="s">
        <v>416</v>
      </c>
      <c r="C256" s="2">
        <v>19202000560</v>
      </c>
      <c r="D256" s="2">
        <v>7.57</v>
      </c>
      <c r="E256" s="301" t="s">
        <v>419</v>
      </c>
      <c r="F256" s="5">
        <v>5</v>
      </c>
    </row>
    <row r="257" spans="1:6" x14ac:dyDescent="0.25">
      <c r="A257" s="2" t="s">
        <v>1249</v>
      </c>
      <c r="B257" s="26" t="s">
        <v>416</v>
      </c>
      <c r="C257" s="2">
        <v>19202000563</v>
      </c>
      <c r="D257" s="2">
        <v>7.49</v>
      </c>
      <c r="E257" s="301" t="s">
        <v>419</v>
      </c>
      <c r="F257" s="5">
        <v>6</v>
      </c>
    </row>
    <row r="258" spans="1:6" x14ac:dyDescent="0.25">
      <c r="A258" s="2" t="s">
        <v>1249</v>
      </c>
      <c r="B258" s="26" t="s">
        <v>416</v>
      </c>
      <c r="C258" s="2">
        <v>19202000539</v>
      </c>
      <c r="D258" s="2">
        <v>7.11</v>
      </c>
      <c r="E258" s="301" t="s">
        <v>419</v>
      </c>
      <c r="F258" s="5">
        <v>7</v>
      </c>
    </row>
    <row r="259" spans="1:6" x14ac:dyDescent="0.25">
      <c r="A259" s="2" t="s">
        <v>1249</v>
      </c>
      <c r="B259" s="26" t="s">
        <v>416</v>
      </c>
      <c r="C259" s="2">
        <v>19202000565</v>
      </c>
      <c r="D259" s="2">
        <v>7.05</v>
      </c>
      <c r="E259" s="301" t="s">
        <v>419</v>
      </c>
      <c r="F259" s="5">
        <v>8</v>
      </c>
    </row>
    <row r="260" spans="1:6" x14ac:dyDescent="0.25">
      <c r="A260" s="2" t="s">
        <v>1249</v>
      </c>
      <c r="B260" s="26" t="s">
        <v>416</v>
      </c>
      <c r="C260" s="2">
        <v>19202000532</v>
      </c>
      <c r="D260" s="2">
        <v>7.06</v>
      </c>
      <c r="E260" s="684" t="s">
        <v>420</v>
      </c>
      <c r="F260" s="5">
        <v>9</v>
      </c>
    </row>
    <row r="261" spans="1:6" x14ac:dyDescent="0.25">
      <c r="A261" s="2" t="s">
        <v>1249</v>
      </c>
      <c r="B261" s="26" t="s">
        <v>416</v>
      </c>
      <c r="C261" s="2">
        <v>19202000555</v>
      </c>
      <c r="D261" s="2">
        <v>6.8</v>
      </c>
      <c r="E261" s="684" t="s">
        <v>420</v>
      </c>
      <c r="F261" s="5">
        <v>10</v>
      </c>
    </row>
    <row r="262" spans="1:6" x14ac:dyDescent="0.25">
      <c r="A262" s="2" t="s">
        <v>1249</v>
      </c>
      <c r="B262" s="26" t="s">
        <v>416</v>
      </c>
      <c r="C262" s="2">
        <v>19202000561</v>
      </c>
      <c r="D262" s="2">
        <v>6.58</v>
      </c>
      <c r="E262" s="684" t="s">
        <v>420</v>
      </c>
      <c r="F262" s="5">
        <v>11</v>
      </c>
    </row>
    <row r="263" spans="1:6" x14ac:dyDescent="0.25">
      <c r="A263" s="2" t="s">
        <v>1249</v>
      </c>
      <c r="B263" s="26" t="s">
        <v>416</v>
      </c>
      <c r="C263" s="2">
        <v>19202000557</v>
      </c>
      <c r="D263" s="2">
        <v>6.49</v>
      </c>
      <c r="E263" s="684" t="s">
        <v>420</v>
      </c>
      <c r="F263" s="5">
        <v>12</v>
      </c>
    </row>
    <row r="264" spans="1:6" x14ac:dyDescent="0.25">
      <c r="A264" s="2" t="s">
        <v>1319</v>
      </c>
      <c r="B264" s="26" t="s">
        <v>1320</v>
      </c>
      <c r="C264" s="2">
        <v>19202100395</v>
      </c>
      <c r="D264" s="2">
        <v>8.3000000000000007</v>
      </c>
      <c r="E264" s="301" t="s">
        <v>419</v>
      </c>
      <c r="F264" s="5"/>
    </row>
    <row r="265" spans="1:6" x14ac:dyDescent="0.25">
      <c r="A265" s="2" t="s">
        <v>1319</v>
      </c>
      <c r="B265" s="26" t="s">
        <v>1320</v>
      </c>
      <c r="C265" s="2">
        <v>19202100397</v>
      </c>
      <c r="D265" s="2">
        <v>8.1300000000000008</v>
      </c>
      <c r="E265" s="301" t="s">
        <v>419</v>
      </c>
      <c r="F265" s="5"/>
    </row>
    <row r="266" spans="1:6" x14ac:dyDescent="0.25">
      <c r="A266" s="2" t="s">
        <v>1319</v>
      </c>
      <c r="B266" s="26" t="s">
        <v>1320</v>
      </c>
      <c r="C266" s="2">
        <v>19202100402</v>
      </c>
      <c r="D266" s="2">
        <v>8.0399999999999991</v>
      </c>
      <c r="E266" s="301" t="s">
        <v>419</v>
      </c>
      <c r="F266" s="5"/>
    </row>
    <row r="267" spans="1:6" x14ac:dyDescent="0.25">
      <c r="A267" s="2" t="s">
        <v>1319</v>
      </c>
      <c r="B267" s="26" t="s">
        <v>1320</v>
      </c>
      <c r="C267" s="2">
        <v>19202100358</v>
      </c>
      <c r="D267" s="2">
        <v>7.99</v>
      </c>
      <c r="E267" s="301" t="s">
        <v>419</v>
      </c>
      <c r="F267" s="5"/>
    </row>
    <row r="268" spans="1:6" x14ac:dyDescent="0.25">
      <c r="A268" s="2" t="s">
        <v>1319</v>
      </c>
      <c r="B268" s="26" t="s">
        <v>1320</v>
      </c>
      <c r="C268" s="2">
        <v>19202100366</v>
      </c>
      <c r="D268" s="2">
        <v>7.78</v>
      </c>
      <c r="E268" s="301" t="s">
        <v>419</v>
      </c>
      <c r="F268" s="5"/>
    </row>
    <row r="269" spans="1:6" x14ac:dyDescent="0.25">
      <c r="A269" s="2" t="s">
        <v>1319</v>
      </c>
      <c r="B269" s="26" t="s">
        <v>1320</v>
      </c>
      <c r="C269" s="2">
        <v>19202100368</v>
      </c>
      <c r="D269" s="2">
        <v>7.75</v>
      </c>
      <c r="E269" s="301" t="s">
        <v>419</v>
      </c>
      <c r="F269" s="5"/>
    </row>
    <row r="270" spans="1:6" x14ac:dyDescent="0.25">
      <c r="A270" s="2" t="s">
        <v>1319</v>
      </c>
      <c r="B270" s="26" t="s">
        <v>1320</v>
      </c>
      <c r="C270" s="2">
        <v>19202100389</v>
      </c>
      <c r="D270" s="2">
        <v>7.71</v>
      </c>
      <c r="E270" s="301" t="s">
        <v>419</v>
      </c>
      <c r="F270" s="5"/>
    </row>
    <row r="271" spans="1:6" x14ac:dyDescent="0.25">
      <c r="A271" s="2" t="s">
        <v>1319</v>
      </c>
      <c r="B271" s="26" t="s">
        <v>1320</v>
      </c>
      <c r="C271" s="2">
        <v>19202100393</v>
      </c>
      <c r="D271" s="2">
        <v>7.19</v>
      </c>
      <c r="E271" s="301" t="s">
        <v>419</v>
      </c>
      <c r="F271" s="5"/>
    </row>
    <row r="272" spans="1:6" x14ac:dyDescent="0.25">
      <c r="A272" s="2" t="s">
        <v>1319</v>
      </c>
      <c r="B272" s="2" t="s">
        <v>1321</v>
      </c>
      <c r="C272" s="2">
        <v>19202100398</v>
      </c>
      <c r="D272" s="2">
        <v>8.15</v>
      </c>
      <c r="E272" s="301" t="s">
        <v>419</v>
      </c>
      <c r="F272" s="5"/>
    </row>
    <row r="273" spans="1:6" x14ac:dyDescent="0.25">
      <c r="A273" s="2" t="s">
        <v>1319</v>
      </c>
      <c r="B273" s="2" t="s">
        <v>1321</v>
      </c>
      <c r="C273" s="2">
        <v>19202100367</v>
      </c>
      <c r="D273" s="2">
        <v>7.97</v>
      </c>
      <c r="E273" s="301" t="s">
        <v>419</v>
      </c>
      <c r="F273" s="5"/>
    </row>
    <row r="274" spans="1:6" x14ac:dyDescent="0.25">
      <c r="A274" s="2" t="s">
        <v>1319</v>
      </c>
      <c r="B274" s="2" t="s">
        <v>1321</v>
      </c>
      <c r="C274" s="2">
        <v>19202100396</v>
      </c>
      <c r="D274" s="2">
        <v>7.86</v>
      </c>
      <c r="E274" s="301" t="s">
        <v>419</v>
      </c>
      <c r="F274" s="5"/>
    </row>
    <row r="275" spans="1:6" x14ac:dyDescent="0.25">
      <c r="A275" s="2" t="s">
        <v>1319</v>
      </c>
      <c r="B275" s="2" t="s">
        <v>1321</v>
      </c>
      <c r="C275" s="2">
        <v>19202100399</v>
      </c>
      <c r="D275" s="2">
        <v>7.73</v>
      </c>
      <c r="E275" s="301" t="s">
        <v>419</v>
      </c>
      <c r="F275" s="5"/>
    </row>
    <row r="276" spans="1:6" x14ac:dyDescent="0.25">
      <c r="A276" s="2" t="s">
        <v>1319</v>
      </c>
      <c r="B276" s="2" t="s">
        <v>1321</v>
      </c>
      <c r="C276" s="2">
        <v>19202100401</v>
      </c>
      <c r="D276" s="2">
        <v>7.71</v>
      </c>
      <c r="E276" s="301" t="s">
        <v>419</v>
      </c>
      <c r="F276" s="5"/>
    </row>
    <row r="277" spans="1:6" x14ac:dyDescent="0.25">
      <c r="A277" s="2" t="s">
        <v>1319</v>
      </c>
      <c r="B277" s="2" t="s">
        <v>1321</v>
      </c>
      <c r="C277" s="2">
        <v>19202100400</v>
      </c>
      <c r="D277" s="2">
        <v>7.65</v>
      </c>
      <c r="E277" s="684" t="s">
        <v>420</v>
      </c>
      <c r="F277" s="5"/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  <hyperlink ref="C229" r:id="rId5" location="/router?komponent=taotlus&amp;id=882144&amp;kuva=ava" display="https://pms.arib.pria.ee/pms-menetlus/ - /router?komponent=taotlus&amp;id=882144&amp;kuva=ava"/>
    <hyperlink ref="C231" r:id="rId6" location="/router?komponent=taotlus&amp;id=880645&amp;kuva=ava" display="https://pms.arib.pria.ee/pms-menetlus/ - /router?komponent=taotlus&amp;id=880645&amp;kuva=ava"/>
    <hyperlink ref="C232" r:id="rId7" location="/router?komponent=taotlus&amp;id=883589&amp;kuva=ava" display="https://pms.arib.pria.ee/pms-menetlus/ - /router?komponent=taotlus&amp;id=883589&amp;kuva=ava"/>
    <hyperlink ref="C233" r:id="rId8" location="/router?komponent=taotlus&amp;id=879251&amp;kuva=ava" display="https://pms.arib.pria.ee/pms-menetlus/ - /router?komponent=taotlus&amp;id=879251&amp;kuva=ava"/>
    <hyperlink ref="C234" r:id="rId9" location="/router?komponent=taotlus&amp;id=879838&amp;kuva=ava" display="https://pms.arib.pria.ee/pms-menetlus/ - /router?komponent=taotlus&amp;id=879838&amp;kuva=ava"/>
    <hyperlink ref="C235" r:id="rId10" location="/router?komponent=taotlus&amp;id=879704&amp;kuva=ava" display="https://pms.arib.pria.ee/pms-menetlus/ - /router?komponent=taotlus&amp;id=879704&amp;kuva=ava"/>
    <hyperlink ref="C230" r:id="rId11" location="/router?komponent=taotlus&amp;id=883202&amp;kuva=ava" display="https://pms.arib.pria.ee/pms-menetlus/ - /router?komponent=taotlus&amp;id=883202&amp;kuva=ava"/>
    <hyperlink ref="C236" r:id="rId12" location="/router?komponent=taotlus&amp;id=879250&amp;kuva=ava" display="https://pms.arib.pria.ee/pms-menetlus/ - /router?komponent=taotlus&amp;id=879250&amp;kuva=ava"/>
    <hyperlink ref="C237" r:id="rId13" location="/router?komponent=taotlus&amp;id=882196&amp;kuva=ava" display="https://pms.arib.pria.ee/pms-menetlus/ - /router?komponent=taotlus&amp;id=882196&amp;kuva=ava"/>
    <hyperlink ref="C238" r:id="rId14" location="/router?komponent=taotlus&amp;id=880811&amp;kuva=ava" display="https://pms.arib.pria.ee/pms-menetlus/ - /router?komponent=taotlus&amp;id=880811&amp;kuva=ava"/>
    <hyperlink ref="C239" r:id="rId15" location="/router?komponent=taotlus&amp;id=879638&amp;kuva=ava" display="https://pms.arib.pria.ee/pms-menetlus/ - /router?komponent=taotlus&amp;id=879638&amp;kuva=ava"/>
    <hyperlink ref="C240" r:id="rId16" location="/router?komponent=taotlus&amp;id=882882&amp;kuva=ava" display="https://pms.arib.pria.ee/pms-menetlus/ - /router?komponent=taotlus&amp;id=882882&amp;kuva=ava"/>
    <hyperlink ref="C241" r:id="rId17" location="/router?komponent=taotlus&amp;id=882201&amp;kuva=ava" display="https://pms.arib.pria.ee/pms-menetlus/ - /router?komponent=taotlus&amp;id=882201&amp;kuva=ava"/>
    <hyperlink ref="C242" r:id="rId18" location="/router?komponent=taotlus&amp;id=884739&amp;kuva=ava" display="https://pms.arib.pria.ee/pms-menetlus/ - /router?komponent=taotlus&amp;id=884739&amp;kuva=ava"/>
    <hyperlink ref="C243" r:id="rId19" location="/router?komponent=taotlus&amp;id=879459&amp;kuva=ava" display="https://pms.arib.pria.ee/pms-menetlus/ - /router?komponent=taotlus&amp;id=879459&amp;kuva=ava"/>
    <hyperlink ref="C244" r:id="rId20" location="/router?komponent=taotlus&amp;id=879640&amp;kuva=ava" display="https://pms.arib.pria.ee/pms-menetlus/ - /router?komponent=taotlus&amp;id=879640&amp;kuva=ava"/>
    <hyperlink ref="C245" r:id="rId21" location="/router?komponent=taotlus&amp;id=879689&amp;kuva=ava" display="https://pms.arib.pria.ee/pms-menetlus/ - /router?komponent=taotlus&amp;id=879689&amp;kuva=ava"/>
    <hyperlink ref="C246" r:id="rId22" location="/router?komponent=taotlus&amp;id=882148&amp;kuva=ava" display="https://pms.arib.pria.ee/pms-menetlus/ - /router?komponent=taotlus&amp;id=882148&amp;kuva=ava"/>
    <hyperlink ref="C247" r:id="rId23" location="/router?komponent=taotlus&amp;id=882138&amp;kuva=ava" display="https://pms.arib.pria.ee/pms-menetlus/ - /router?komponent=taotlus&amp;id=882138&amp;kuva=ava"/>
    <hyperlink ref="C248" r:id="rId24" location="/router?komponent=taotlus&amp;id=881686&amp;kuva=ava" display="https://pms.arib.pria.ee/pms-menetlus/ - /router?komponent=taotlus&amp;id=881686&amp;kuva=ava"/>
    <hyperlink ref="C249" r:id="rId25" location="/router?komponent=taotlus&amp;id=882135&amp;kuva=ava" display="https://pms.arib.pria.ee/pms-menetlus/ - /router?komponent=taotlus&amp;id=882135&amp;kuva=ava"/>
    <hyperlink ref="C250" r:id="rId26" location="/router?komponent=taotlus&amp;id=882006&amp;kuva=ava" display="https://pms.arib.pria.ee/pms-menetlus/ - /router?komponent=taotlus&amp;id=882006&amp;kuva=ava"/>
    <hyperlink ref="C251" r:id="rId27" location="/router?komponent=taotlus&amp;id=881268&amp;kuva=ava" display="https://pms.arib.pria.ee/pms-menetlus/ - /router?komponent=taotlus&amp;id=881268&amp;kuva=ava"/>
  </hyperlinks>
  <pageMargins left="0.7" right="0.7" top="0.75" bottom="0.75" header="0.3" footer="0.3"/>
  <pageSetup paperSize="9" orientation="portrait" r:id="rId28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workbookViewId="0">
      <pane ySplit="2" topLeftCell="A240" activePane="bottomLeft" state="frozen"/>
      <selection pane="bottomLeft" activeCell="D260" sqref="D260"/>
    </sheetView>
  </sheetViews>
  <sheetFormatPr defaultRowHeight="15" x14ac:dyDescent="0.25"/>
  <cols>
    <col min="1" max="1" width="22" customWidth="1"/>
    <col min="2" max="2" width="53.5703125" bestFit="1" customWidth="1"/>
    <col min="3" max="3" width="23.140625" customWidth="1"/>
    <col min="4" max="4" width="20.85546875" customWidth="1"/>
    <col min="5" max="5" width="24.85546875" customWidth="1"/>
  </cols>
  <sheetData>
    <row r="1" spans="1:5" ht="15.75" x14ac:dyDescent="0.25">
      <c r="A1" s="819" t="s">
        <v>23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2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2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2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2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2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2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2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2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2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2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2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2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2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2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2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2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2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2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2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2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2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2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2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2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2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2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2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2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2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2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2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2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2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2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2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2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2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2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.75" thickBot="1" x14ac:dyDescent="0.3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2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2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2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2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2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2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2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2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2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2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2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2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2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2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2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2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2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.75" thickBot="1" x14ac:dyDescent="0.3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2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2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2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2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2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2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2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2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2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2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2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2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2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.75" thickBot="1" x14ac:dyDescent="0.3">
      <c r="A74" s="493" t="s">
        <v>662</v>
      </c>
      <c r="B74" s="494" t="s">
        <v>663</v>
      </c>
      <c r="C74" s="495" t="s">
        <v>661</v>
      </c>
      <c r="D74" s="179">
        <v>1.91</v>
      </c>
      <c r="E74" s="119" t="s">
        <v>420</v>
      </c>
    </row>
    <row r="75" spans="1:8" x14ac:dyDescent="0.25">
      <c r="A75" s="369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2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20"/>
    </row>
    <row r="77" spans="1:8" x14ac:dyDescent="0.2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2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2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2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2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2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2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2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2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2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2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2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2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2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2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2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25">
      <c r="A93" s="371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25">
      <c r="A94" s="371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.75" thickBot="1" x14ac:dyDescent="0.3">
      <c r="A95" s="496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.75" thickBot="1" x14ac:dyDescent="0.3">
      <c r="A96" s="534" t="s">
        <v>876</v>
      </c>
      <c r="B96" s="535" t="s">
        <v>877</v>
      </c>
      <c r="C96" s="536" t="str">
        <f>"619217592374"</f>
        <v>619217592374</v>
      </c>
      <c r="D96" s="537">
        <v>4.3899999999999997</v>
      </c>
      <c r="E96" s="333" t="s">
        <v>419</v>
      </c>
      <c r="F96" s="6"/>
      <c r="G96" s="6"/>
    </row>
    <row r="97" spans="1:5" x14ac:dyDescent="0.25">
      <c r="A97" s="369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25">
      <c r="A98" s="371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25">
      <c r="A99" s="371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25">
      <c r="A100" s="371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25">
      <c r="A101" s="371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25">
      <c r="A102" s="371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25">
      <c r="A103" s="371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25">
      <c r="A104" s="371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25">
      <c r="A105" s="371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25">
      <c r="A106" s="371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25">
      <c r="A107" s="371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25">
      <c r="A108" s="371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25">
      <c r="A109" s="371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.75" thickBot="1" x14ac:dyDescent="0.3">
      <c r="A110" s="373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2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2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2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2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2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2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2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2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2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2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2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2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2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2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2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2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2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2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2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2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2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2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2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2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2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2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2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2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2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2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25">
      <c r="A141" s="613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25">
      <c r="A142" s="613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25">
      <c r="A143" s="613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25">
      <c r="A144" s="613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25">
      <c r="A145" s="613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25">
      <c r="A146" s="613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25">
      <c r="A147" s="613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25">
      <c r="A148" s="613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25">
      <c r="A149" s="524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25">
      <c r="A150" s="524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25">
      <c r="A151" s="524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25">
      <c r="A152" s="524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25">
      <c r="A153" s="524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25">
      <c r="A154" s="524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25">
      <c r="A155" s="524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25">
      <c r="A156" s="524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25">
      <c r="A157" s="524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25">
      <c r="A158" s="524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25">
      <c r="A159" s="524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25">
      <c r="A160" s="524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25">
      <c r="A161" s="524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25">
      <c r="A162" s="524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25">
      <c r="A163" s="524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25">
      <c r="A164" s="524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25">
      <c r="A165" s="524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25">
      <c r="A166" s="524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25">
      <c r="A167" s="524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25">
      <c r="A168" s="524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25">
      <c r="A169" s="524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25">
      <c r="A170" s="524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25">
      <c r="A171" s="524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75" x14ac:dyDescent="0.25">
      <c r="A172" s="658" t="s">
        <v>1185</v>
      </c>
      <c r="B172" s="656" t="s">
        <v>1186</v>
      </c>
      <c r="C172" s="659">
        <v>19201900246</v>
      </c>
      <c r="D172" s="660">
        <v>4.1399999999999997</v>
      </c>
      <c r="E172" s="661" t="s">
        <v>419</v>
      </c>
    </row>
    <row r="173" spans="1:5" ht="15.75" x14ac:dyDescent="0.25">
      <c r="A173" s="658" t="s">
        <v>1185</v>
      </c>
      <c r="B173" s="656" t="s">
        <v>1186</v>
      </c>
      <c r="C173" s="659">
        <v>19201900289</v>
      </c>
      <c r="D173" s="660">
        <v>4.13</v>
      </c>
      <c r="E173" s="661" t="s">
        <v>419</v>
      </c>
    </row>
    <row r="174" spans="1:5" ht="15.75" x14ac:dyDescent="0.25">
      <c r="A174" s="658" t="s">
        <v>1185</v>
      </c>
      <c r="B174" s="656" t="s">
        <v>1186</v>
      </c>
      <c r="C174" s="659">
        <v>19201900284</v>
      </c>
      <c r="D174" s="660">
        <v>4.0199999999999996</v>
      </c>
      <c r="E174" s="661" t="s">
        <v>419</v>
      </c>
    </row>
    <row r="175" spans="1:5" ht="15.75" x14ac:dyDescent="0.25">
      <c r="A175" s="658" t="s">
        <v>1185</v>
      </c>
      <c r="B175" s="656" t="s">
        <v>1186</v>
      </c>
      <c r="C175" s="659">
        <v>19201900355</v>
      </c>
      <c r="D175" s="660">
        <v>4.01</v>
      </c>
      <c r="E175" s="661" t="s">
        <v>419</v>
      </c>
    </row>
    <row r="176" spans="1:5" ht="15.75" x14ac:dyDescent="0.25">
      <c r="A176" s="658" t="s">
        <v>1185</v>
      </c>
      <c r="B176" s="656" t="s">
        <v>1186</v>
      </c>
      <c r="C176" s="659">
        <v>19201900277</v>
      </c>
      <c r="D176" s="660">
        <v>3.86</v>
      </c>
      <c r="E176" s="661" t="s">
        <v>419</v>
      </c>
    </row>
    <row r="177" spans="1:5" ht="15.75" x14ac:dyDescent="0.25">
      <c r="A177" s="658" t="s">
        <v>1185</v>
      </c>
      <c r="B177" s="656" t="s">
        <v>1186</v>
      </c>
      <c r="C177" s="659">
        <v>19201900248</v>
      </c>
      <c r="D177" s="660">
        <v>3.82</v>
      </c>
      <c r="E177" s="661" t="s">
        <v>419</v>
      </c>
    </row>
    <row r="178" spans="1:5" ht="15.75" x14ac:dyDescent="0.25">
      <c r="A178" s="658" t="s">
        <v>1185</v>
      </c>
      <c r="B178" s="656" t="s">
        <v>1186</v>
      </c>
      <c r="C178" s="659">
        <v>19201900249</v>
      </c>
      <c r="D178" s="660">
        <v>3.74</v>
      </c>
      <c r="E178" s="661" t="s">
        <v>419</v>
      </c>
    </row>
    <row r="179" spans="1:5" ht="15.75" x14ac:dyDescent="0.25">
      <c r="A179" s="658" t="s">
        <v>1185</v>
      </c>
      <c r="B179" s="656" t="s">
        <v>1186</v>
      </c>
      <c r="C179" s="659">
        <v>19201900348</v>
      </c>
      <c r="D179" s="660">
        <v>3.71</v>
      </c>
      <c r="E179" s="661" t="s">
        <v>419</v>
      </c>
    </row>
    <row r="180" spans="1:5" ht="15.75" x14ac:dyDescent="0.25">
      <c r="A180" s="658" t="s">
        <v>1185</v>
      </c>
      <c r="B180" s="656" t="s">
        <v>1186</v>
      </c>
      <c r="C180" s="659">
        <v>19201900296</v>
      </c>
      <c r="D180" s="660">
        <v>3.69</v>
      </c>
      <c r="E180" s="661" t="s">
        <v>419</v>
      </c>
    </row>
    <row r="181" spans="1:5" ht="15.75" x14ac:dyDescent="0.25">
      <c r="A181" s="658" t="s">
        <v>1185</v>
      </c>
      <c r="B181" s="656" t="s">
        <v>1186</v>
      </c>
      <c r="C181" s="659">
        <v>19201900332</v>
      </c>
      <c r="D181" s="660">
        <v>3.63</v>
      </c>
      <c r="E181" s="661" t="s">
        <v>419</v>
      </c>
    </row>
    <row r="182" spans="1:5" ht="15.75" x14ac:dyDescent="0.25">
      <c r="A182" s="658" t="s">
        <v>1185</v>
      </c>
      <c r="B182" s="656" t="s">
        <v>1186</v>
      </c>
      <c r="C182" s="659">
        <v>19201900365</v>
      </c>
      <c r="D182" s="660">
        <v>3.61</v>
      </c>
      <c r="E182" s="661" t="s">
        <v>419</v>
      </c>
    </row>
    <row r="183" spans="1:5" ht="15.75" x14ac:dyDescent="0.25">
      <c r="A183" s="658" t="s">
        <v>1185</v>
      </c>
      <c r="B183" s="656" t="s">
        <v>1186</v>
      </c>
      <c r="C183" s="659">
        <v>19201900318</v>
      </c>
      <c r="D183" s="660">
        <v>3.54</v>
      </c>
      <c r="E183" s="661" t="s">
        <v>419</v>
      </c>
    </row>
    <row r="184" spans="1:5" ht="15.75" x14ac:dyDescent="0.25">
      <c r="A184" s="658" t="s">
        <v>1185</v>
      </c>
      <c r="B184" s="656" t="s">
        <v>1186</v>
      </c>
      <c r="C184" s="659">
        <v>19201900356</v>
      </c>
      <c r="D184" s="660">
        <v>3.52</v>
      </c>
      <c r="E184" s="661" t="s">
        <v>419</v>
      </c>
    </row>
    <row r="185" spans="1:5" ht="15.75" x14ac:dyDescent="0.25">
      <c r="A185" s="658" t="s">
        <v>1185</v>
      </c>
      <c r="B185" s="656" t="s">
        <v>1186</v>
      </c>
      <c r="C185" s="659">
        <v>19201900368</v>
      </c>
      <c r="D185" s="660">
        <v>3.46</v>
      </c>
      <c r="E185" s="661" t="s">
        <v>419</v>
      </c>
    </row>
    <row r="186" spans="1:5" ht="15.75" x14ac:dyDescent="0.25">
      <c r="A186" s="658" t="s">
        <v>1185</v>
      </c>
      <c r="B186" s="656" t="s">
        <v>1186</v>
      </c>
      <c r="C186" s="659">
        <v>19201900254</v>
      </c>
      <c r="D186" s="660">
        <v>3.45</v>
      </c>
      <c r="E186" s="661" t="s">
        <v>419</v>
      </c>
    </row>
    <row r="187" spans="1:5" ht="15.75" x14ac:dyDescent="0.25">
      <c r="A187" s="658" t="s">
        <v>1185</v>
      </c>
      <c r="B187" s="656" t="s">
        <v>1186</v>
      </c>
      <c r="C187" s="659">
        <v>19201900344</v>
      </c>
      <c r="D187" s="660">
        <v>3.42</v>
      </c>
      <c r="E187" s="661" t="s">
        <v>419</v>
      </c>
    </row>
    <row r="188" spans="1:5" ht="15.75" x14ac:dyDescent="0.25">
      <c r="A188" s="658" t="s">
        <v>1185</v>
      </c>
      <c r="B188" s="656" t="s">
        <v>1186</v>
      </c>
      <c r="C188" s="659">
        <v>19201900350</v>
      </c>
      <c r="D188" s="660">
        <v>3.4</v>
      </c>
      <c r="E188" s="661" t="s">
        <v>419</v>
      </c>
    </row>
    <row r="189" spans="1:5" ht="15.75" x14ac:dyDescent="0.25">
      <c r="A189" s="658" t="s">
        <v>1185</v>
      </c>
      <c r="B189" s="656" t="s">
        <v>1186</v>
      </c>
      <c r="C189" s="659">
        <v>19201900327</v>
      </c>
      <c r="D189" s="660">
        <v>3.14</v>
      </c>
      <c r="E189" s="661" t="s">
        <v>419</v>
      </c>
    </row>
    <row r="190" spans="1:5" ht="15.75" x14ac:dyDescent="0.25">
      <c r="A190" s="658" t="s">
        <v>1185</v>
      </c>
      <c r="B190" s="656" t="s">
        <v>1186</v>
      </c>
      <c r="C190" s="659">
        <v>19201900267</v>
      </c>
      <c r="D190" s="660">
        <v>2.88</v>
      </c>
      <c r="E190" s="661" t="s">
        <v>419</v>
      </c>
    </row>
    <row r="191" spans="1:5" ht="15.75" x14ac:dyDescent="0.25">
      <c r="A191" s="658" t="s">
        <v>1185</v>
      </c>
      <c r="B191" s="656" t="s">
        <v>1186</v>
      </c>
      <c r="C191" s="659">
        <v>19201900364</v>
      </c>
      <c r="D191" s="660">
        <v>2.4900000000000002</v>
      </c>
      <c r="E191" s="663" t="s">
        <v>420</v>
      </c>
    </row>
    <row r="192" spans="1:5" ht="15.75" x14ac:dyDescent="0.25">
      <c r="A192" s="658" t="s">
        <v>1185</v>
      </c>
      <c r="B192" s="656" t="s">
        <v>877</v>
      </c>
      <c r="C192" s="662">
        <v>19201900321</v>
      </c>
      <c r="D192" s="30">
        <v>3.97</v>
      </c>
      <c r="E192" s="661" t="s">
        <v>419</v>
      </c>
    </row>
    <row r="193" spans="1:5" ht="15.75" x14ac:dyDescent="0.25">
      <c r="A193" s="658" t="s">
        <v>1227</v>
      </c>
      <c r="B193" s="2" t="s">
        <v>1122</v>
      </c>
      <c r="C193" s="2">
        <v>19202000015</v>
      </c>
      <c r="D193" s="2">
        <v>4.29</v>
      </c>
      <c r="E193" s="661" t="s">
        <v>419</v>
      </c>
    </row>
    <row r="194" spans="1:5" ht="15.75" x14ac:dyDescent="0.25">
      <c r="A194" s="2" t="s">
        <v>1227</v>
      </c>
      <c r="B194" s="2" t="s">
        <v>1122</v>
      </c>
      <c r="C194" s="2">
        <v>19202000011</v>
      </c>
      <c r="D194" s="2">
        <v>4.21</v>
      </c>
      <c r="E194" s="661" t="s">
        <v>419</v>
      </c>
    </row>
    <row r="195" spans="1:5" ht="15.75" x14ac:dyDescent="0.25">
      <c r="A195" s="2" t="s">
        <v>1227</v>
      </c>
      <c r="B195" s="2" t="s">
        <v>1122</v>
      </c>
      <c r="C195" s="2">
        <v>19202000022</v>
      </c>
      <c r="D195" s="2">
        <v>4.18</v>
      </c>
      <c r="E195" s="661" t="s">
        <v>419</v>
      </c>
    </row>
    <row r="196" spans="1:5" ht="15.75" x14ac:dyDescent="0.25">
      <c r="A196" s="2" t="s">
        <v>1227</v>
      </c>
      <c r="B196" s="2" t="s">
        <v>1122</v>
      </c>
      <c r="C196" s="2">
        <v>19202000003</v>
      </c>
      <c r="D196" s="2">
        <v>4.08</v>
      </c>
      <c r="E196" s="661" t="s">
        <v>419</v>
      </c>
    </row>
    <row r="197" spans="1:5" ht="15.75" x14ac:dyDescent="0.25">
      <c r="A197" s="2" t="s">
        <v>1227</v>
      </c>
      <c r="B197" s="2" t="s">
        <v>1122</v>
      </c>
      <c r="C197" s="2">
        <v>19202000021</v>
      </c>
      <c r="D197" s="2">
        <v>4.08</v>
      </c>
      <c r="E197" s="661" t="s">
        <v>419</v>
      </c>
    </row>
    <row r="198" spans="1:5" ht="15.75" x14ac:dyDescent="0.2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1" t="s">
        <v>419</v>
      </c>
    </row>
    <row r="199" spans="1:5" ht="15.75" x14ac:dyDescent="0.25">
      <c r="A199" s="658" t="s">
        <v>1227</v>
      </c>
      <c r="B199" s="2" t="s">
        <v>1122</v>
      </c>
      <c r="C199" s="2">
        <v>19202000013</v>
      </c>
      <c r="D199" s="2">
        <v>3.99</v>
      </c>
      <c r="E199" s="661" t="s">
        <v>419</v>
      </c>
    </row>
    <row r="200" spans="1:5" ht="15.75" x14ac:dyDescent="0.25">
      <c r="A200" s="2" t="s">
        <v>1227</v>
      </c>
      <c r="B200" s="2" t="s">
        <v>1122</v>
      </c>
      <c r="C200" s="2">
        <v>19202000017</v>
      </c>
      <c r="D200" s="2">
        <v>3.97</v>
      </c>
      <c r="E200" s="661" t="s">
        <v>419</v>
      </c>
    </row>
    <row r="201" spans="1:5" ht="15.75" x14ac:dyDescent="0.25">
      <c r="A201" s="2" t="s">
        <v>1227</v>
      </c>
      <c r="B201" s="2" t="s">
        <v>1122</v>
      </c>
      <c r="C201" s="2">
        <v>19202000004</v>
      </c>
      <c r="D201" s="2">
        <v>3.94</v>
      </c>
      <c r="E201" s="661" t="s">
        <v>419</v>
      </c>
    </row>
    <row r="202" spans="1:5" ht="15.75" x14ac:dyDescent="0.25">
      <c r="A202" s="2" t="s">
        <v>1227</v>
      </c>
      <c r="B202" s="2" t="s">
        <v>1122</v>
      </c>
      <c r="C202" s="2">
        <v>19202000006</v>
      </c>
      <c r="D202" s="2">
        <v>3.81</v>
      </c>
      <c r="E202" s="661" t="s">
        <v>419</v>
      </c>
    </row>
    <row r="203" spans="1:5" ht="15.75" x14ac:dyDescent="0.25">
      <c r="A203" s="2" t="s">
        <v>1227</v>
      </c>
      <c r="B203" s="2" t="s">
        <v>1122</v>
      </c>
      <c r="C203" s="2">
        <v>19202000018</v>
      </c>
      <c r="D203" s="2">
        <v>3.8</v>
      </c>
      <c r="E203" s="661" t="s">
        <v>419</v>
      </c>
    </row>
    <row r="204" spans="1:5" ht="15.75" x14ac:dyDescent="0.25">
      <c r="A204" s="2" t="s">
        <v>1227</v>
      </c>
      <c r="B204" s="2" t="s">
        <v>1122</v>
      </c>
      <c r="C204" s="2">
        <v>19202000007</v>
      </c>
      <c r="D204" s="2">
        <v>3.79</v>
      </c>
      <c r="E204" s="661" t="s">
        <v>419</v>
      </c>
    </row>
    <row r="205" spans="1:5" ht="15.75" x14ac:dyDescent="0.25">
      <c r="A205" s="658" t="s">
        <v>1227</v>
      </c>
      <c r="B205" s="2" t="s">
        <v>1122</v>
      </c>
      <c r="C205" s="2">
        <v>19202000009</v>
      </c>
      <c r="D205" s="2">
        <v>3.75</v>
      </c>
      <c r="E205" s="661" t="s">
        <v>419</v>
      </c>
    </row>
    <row r="206" spans="1:5" ht="15.75" x14ac:dyDescent="0.25">
      <c r="A206" s="2" t="s">
        <v>1227</v>
      </c>
      <c r="B206" s="2" t="s">
        <v>1122</v>
      </c>
      <c r="C206" s="2">
        <v>19202000005</v>
      </c>
      <c r="D206" s="2">
        <v>2.88</v>
      </c>
      <c r="E206" s="663" t="s">
        <v>420</v>
      </c>
    </row>
    <row r="207" spans="1:5" ht="15.75" x14ac:dyDescent="0.2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3" t="s">
        <v>420</v>
      </c>
    </row>
    <row r="208" spans="1:5" ht="15.75" x14ac:dyDescent="0.25">
      <c r="A208" s="2" t="s">
        <v>1227</v>
      </c>
      <c r="B208" s="2" t="s">
        <v>1122</v>
      </c>
      <c r="C208" s="2">
        <v>19202000019</v>
      </c>
      <c r="D208" s="2">
        <v>2.41</v>
      </c>
      <c r="E208" s="663" t="s">
        <v>420</v>
      </c>
    </row>
    <row r="209" spans="1:7" ht="15.75" x14ac:dyDescent="0.25">
      <c r="A209" s="2" t="s">
        <v>1227</v>
      </c>
      <c r="B209" s="2" t="s">
        <v>1122</v>
      </c>
      <c r="C209" s="2">
        <v>19202000020</v>
      </c>
      <c r="D209" s="2">
        <v>2.25</v>
      </c>
      <c r="E209" s="663" t="s">
        <v>420</v>
      </c>
    </row>
    <row r="210" spans="1:7" ht="15.75" x14ac:dyDescent="0.2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3" t="s">
        <v>420</v>
      </c>
    </row>
    <row r="211" spans="1:7" ht="15.75" x14ac:dyDescent="0.25">
      <c r="A211" s="2" t="s">
        <v>1233</v>
      </c>
      <c r="B211" s="656" t="s">
        <v>1186</v>
      </c>
      <c r="C211" s="2">
        <v>19202000127</v>
      </c>
      <c r="D211" s="2">
        <v>4.05</v>
      </c>
      <c r="E211" s="661" t="s">
        <v>419</v>
      </c>
      <c r="F211" s="648"/>
      <c r="G211" s="648"/>
    </row>
    <row r="212" spans="1:7" ht="15.75" x14ac:dyDescent="0.25">
      <c r="A212" s="2" t="s">
        <v>1233</v>
      </c>
      <c r="B212" s="656" t="s">
        <v>1186</v>
      </c>
      <c r="C212" s="2">
        <v>19202000180</v>
      </c>
      <c r="D212" s="2">
        <v>4.05</v>
      </c>
      <c r="E212" s="661" t="s">
        <v>419</v>
      </c>
      <c r="F212" s="648"/>
      <c r="G212" s="648"/>
    </row>
    <row r="213" spans="1:7" ht="15.75" x14ac:dyDescent="0.25">
      <c r="A213" s="2" t="s">
        <v>1233</v>
      </c>
      <c r="B213" s="656" t="s">
        <v>1186</v>
      </c>
      <c r="C213" s="2">
        <v>19202000114</v>
      </c>
      <c r="D213" s="2">
        <v>3.96</v>
      </c>
      <c r="E213" s="661" t="s">
        <v>419</v>
      </c>
      <c r="F213" s="648"/>
      <c r="G213" s="648"/>
    </row>
    <row r="214" spans="1:7" ht="15.75" x14ac:dyDescent="0.25">
      <c r="A214" s="2" t="s">
        <v>1233</v>
      </c>
      <c r="B214" s="656" t="s">
        <v>1186</v>
      </c>
      <c r="C214" s="2">
        <v>19202000186</v>
      </c>
      <c r="D214" s="2">
        <v>3.89</v>
      </c>
      <c r="E214" s="661" t="s">
        <v>419</v>
      </c>
      <c r="F214" s="648"/>
      <c r="G214" s="648"/>
    </row>
    <row r="215" spans="1:7" ht="15.75" x14ac:dyDescent="0.25">
      <c r="A215" s="2" t="s">
        <v>1233</v>
      </c>
      <c r="B215" s="656" t="s">
        <v>1186</v>
      </c>
      <c r="C215" s="2">
        <v>19202000161</v>
      </c>
      <c r="D215" s="2">
        <v>3.77</v>
      </c>
      <c r="E215" s="661" t="s">
        <v>419</v>
      </c>
      <c r="F215" s="648"/>
      <c r="G215" s="648"/>
    </row>
    <row r="216" spans="1:7" ht="15.75" x14ac:dyDescent="0.25">
      <c r="A216" s="2" t="s">
        <v>1233</v>
      </c>
      <c r="B216" s="656" t="s">
        <v>1186</v>
      </c>
      <c r="C216" s="2">
        <v>19202000145</v>
      </c>
      <c r="D216" s="2">
        <v>3.74</v>
      </c>
      <c r="E216" s="661" t="s">
        <v>419</v>
      </c>
      <c r="F216" s="648"/>
      <c r="G216" s="648"/>
    </row>
    <row r="217" spans="1:7" ht="15.75" x14ac:dyDescent="0.25">
      <c r="A217" s="2" t="s">
        <v>1233</v>
      </c>
      <c r="B217" s="656" t="s">
        <v>1186</v>
      </c>
      <c r="C217" s="2">
        <v>19202000170</v>
      </c>
      <c r="D217" s="2">
        <v>3.71</v>
      </c>
      <c r="E217" s="661" t="s">
        <v>419</v>
      </c>
      <c r="F217" s="648"/>
      <c r="G217" s="648"/>
    </row>
    <row r="218" spans="1:7" ht="15.75" x14ac:dyDescent="0.25">
      <c r="A218" s="2" t="s">
        <v>1233</v>
      </c>
      <c r="B218" s="656" t="s">
        <v>1186</v>
      </c>
      <c r="C218" s="2">
        <v>19202000165</v>
      </c>
      <c r="D218" s="2">
        <v>3.66</v>
      </c>
      <c r="E218" s="661" t="s">
        <v>419</v>
      </c>
      <c r="F218" s="648"/>
      <c r="G218" s="648"/>
    </row>
    <row r="219" spans="1:7" ht="15.75" x14ac:dyDescent="0.25">
      <c r="A219" s="2" t="s">
        <v>1233</v>
      </c>
      <c r="B219" s="656" t="s">
        <v>1186</v>
      </c>
      <c r="C219" s="2">
        <v>19202000143</v>
      </c>
      <c r="D219" s="2">
        <v>3.56</v>
      </c>
      <c r="E219" s="661" t="s">
        <v>419</v>
      </c>
      <c r="F219" s="648"/>
      <c r="G219" s="648"/>
    </row>
    <row r="220" spans="1:7" ht="15.75" x14ac:dyDescent="0.25">
      <c r="A220" s="2" t="s">
        <v>1233</v>
      </c>
      <c r="B220" s="656" t="s">
        <v>1186</v>
      </c>
      <c r="C220" s="2">
        <v>19202000156</v>
      </c>
      <c r="D220" s="2">
        <v>3.46</v>
      </c>
      <c r="E220" s="661" t="s">
        <v>419</v>
      </c>
      <c r="F220" s="648"/>
      <c r="G220" s="648"/>
    </row>
    <row r="221" spans="1:7" ht="15.75" x14ac:dyDescent="0.25">
      <c r="A221" s="2" t="s">
        <v>1233</v>
      </c>
      <c r="B221" s="656" t="s">
        <v>1186</v>
      </c>
      <c r="C221" s="2">
        <v>19202000188</v>
      </c>
      <c r="D221" s="2">
        <v>3.43</v>
      </c>
      <c r="E221" s="661" t="s">
        <v>419</v>
      </c>
      <c r="F221" s="648"/>
      <c r="G221" s="648"/>
    </row>
    <row r="222" spans="1:7" ht="15.75" x14ac:dyDescent="0.25">
      <c r="A222" s="2" t="s">
        <v>1233</v>
      </c>
      <c r="B222" s="656" t="s">
        <v>1186</v>
      </c>
      <c r="C222" s="2">
        <v>19202000172</v>
      </c>
      <c r="D222" s="2">
        <v>3.31</v>
      </c>
      <c r="E222" s="661" t="s">
        <v>419</v>
      </c>
      <c r="F222" s="648"/>
      <c r="G222" s="648"/>
    </row>
    <row r="223" spans="1:7" ht="15.75" x14ac:dyDescent="0.25">
      <c r="A223" s="2" t="s">
        <v>1233</v>
      </c>
      <c r="B223" s="656" t="s">
        <v>1186</v>
      </c>
      <c r="C223" s="2">
        <v>19202000177</v>
      </c>
      <c r="D223" s="2">
        <v>2.4500000000000002</v>
      </c>
      <c r="E223" s="663" t="s">
        <v>420</v>
      </c>
      <c r="F223" s="648"/>
      <c r="G223" s="648"/>
    </row>
    <row r="224" spans="1:7" ht="15.75" x14ac:dyDescent="0.25">
      <c r="A224" s="2" t="s">
        <v>1233</v>
      </c>
      <c r="B224" s="656" t="s">
        <v>1186</v>
      </c>
      <c r="C224" s="2">
        <v>19202000151</v>
      </c>
      <c r="D224" s="2">
        <v>2.29</v>
      </c>
      <c r="E224" s="663" t="s">
        <v>420</v>
      </c>
      <c r="F224" s="648"/>
      <c r="G224" s="648"/>
    </row>
    <row r="225" spans="1:7" ht="15.75" x14ac:dyDescent="0.25">
      <c r="A225" s="2" t="s">
        <v>1233</v>
      </c>
      <c r="B225" s="656" t="s">
        <v>1186</v>
      </c>
      <c r="C225" s="2">
        <v>19202000184</v>
      </c>
      <c r="D225" s="2">
        <v>2.21</v>
      </c>
      <c r="E225" s="663" t="s">
        <v>420</v>
      </c>
      <c r="F225" s="648"/>
      <c r="G225" s="648"/>
    </row>
    <row r="226" spans="1:7" ht="15.75" x14ac:dyDescent="0.25">
      <c r="A226" s="2" t="s">
        <v>1233</v>
      </c>
      <c r="B226" s="656" t="s">
        <v>877</v>
      </c>
      <c r="C226" s="2">
        <v>19202000117</v>
      </c>
      <c r="D226" s="2">
        <v>4.13</v>
      </c>
      <c r="E226" s="661" t="s">
        <v>419</v>
      </c>
    </row>
    <row r="227" spans="1:7" ht="15.75" x14ac:dyDescent="0.25">
      <c r="A227" s="2" t="s">
        <v>1233</v>
      </c>
      <c r="B227" s="656" t="s">
        <v>877</v>
      </c>
      <c r="C227" s="2">
        <v>19202000181</v>
      </c>
      <c r="D227" s="2">
        <v>4.04</v>
      </c>
      <c r="E227" s="661" t="s">
        <v>419</v>
      </c>
    </row>
    <row r="228" spans="1:7" ht="15.75" x14ac:dyDescent="0.25">
      <c r="A228" s="2" t="s">
        <v>1271</v>
      </c>
      <c r="B228" s="656" t="s">
        <v>1186</v>
      </c>
      <c r="C228" s="2">
        <v>19202000897</v>
      </c>
      <c r="D228" s="2">
        <v>4.13</v>
      </c>
      <c r="E228" s="661" t="s">
        <v>419</v>
      </c>
    </row>
    <row r="229" spans="1:7" ht="15.75" x14ac:dyDescent="0.25">
      <c r="A229" s="2" t="s">
        <v>1271</v>
      </c>
      <c r="B229" s="656" t="s">
        <v>1186</v>
      </c>
      <c r="C229" s="2">
        <v>19202000898</v>
      </c>
      <c r="D229" s="2">
        <v>3.97</v>
      </c>
      <c r="E229" s="661" t="s">
        <v>419</v>
      </c>
    </row>
    <row r="230" spans="1:7" ht="15.75" x14ac:dyDescent="0.25">
      <c r="A230" s="2" t="s">
        <v>1271</v>
      </c>
      <c r="B230" s="656" t="s">
        <v>1186</v>
      </c>
      <c r="C230" s="2">
        <v>19202000876</v>
      </c>
      <c r="D230" s="2">
        <v>3.83</v>
      </c>
      <c r="E230" s="661" t="s">
        <v>419</v>
      </c>
    </row>
    <row r="231" spans="1:7" ht="15.75" x14ac:dyDescent="0.25">
      <c r="A231" s="2" t="s">
        <v>1271</v>
      </c>
      <c r="B231" s="656" t="s">
        <v>1186</v>
      </c>
      <c r="C231" s="2">
        <v>19202000874</v>
      </c>
      <c r="D231" s="2">
        <v>3.79</v>
      </c>
      <c r="E231" s="661" t="s">
        <v>419</v>
      </c>
    </row>
    <row r="232" spans="1:7" ht="15.75" x14ac:dyDescent="0.25">
      <c r="A232" s="2" t="s">
        <v>1271</v>
      </c>
      <c r="B232" s="656" t="s">
        <v>1186</v>
      </c>
      <c r="C232" s="2">
        <v>19202000877</v>
      </c>
      <c r="D232" s="2">
        <v>3.68</v>
      </c>
      <c r="E232" s="661" t="s">
        <v>419</v>
      </c>
    </row>
    <row r="233" spans="1:7" ht="15.75" x14ac:dyDescent="0.25">
      <c r="A233" s="2" t="s">
        <v>1271</v>
      </c>
      <c r="B233" s="656" t="s">
        <v>1186</v>
      </c>
      <c r="C233" s="2">
        <v>19202000882</v>
      </c>
      <c r="D233" s="2">
        <v>3.57</v>
      </c>
      <c r="E233" s="661" t="s">
        <v>419</v>
      </c>
    </row>
    <row r="234" spans="1:7" ht="15.75" x14ac:dyDescent="0.25">
      <c r="A234" s="2" t="s">
        <v>1271</v>
      </c>
      <c r="B234" s="656" t="s">
        <v>1186</v>
      </c>
      <c r="C234" s="2">
        <v>19202000880</v>
      </c>
      <c r="D234" s="2">
        <v>3.52</v>
      </c>
      <c r="E234" s="661" t="s">
        <v>419</v>
      </c>
    </row>
    <row r="235" spans="1:7" ht="15.75" x14ac:dyDescent="0.25">
      <c r="A235" s="2" t="s">
        <v>1271</v>
      </c>
      <c r="B235" s="656" t="s">
        <v>1186</v>
      </c>
      <c r="C235" s="2">
        <v>19202000893</v>
      </c>
      <c r="D235" s="2">
        <v>3.47</v>
      </c>
      <c r="E235" s="661" t="s">
        <v>419</v>
      </c>
    </row>
    <row r="236" spans="1:7" ht="15.75" x14ac:dyDescent="0.25">
      <c r="A236" s="2" t="s">
        <v>1271</v>
      </c>
      <c r="B236" s="656" t="s">
        <v>1186</v>
      </c>
      <c r="C236" s="2">
        <v>19202000891</v>
      </c>
      <c r="D236" s="2">
        <v>3.44</v>
      </c>
      <c r="E236" s="661" t="s">
        <v>419</v>
      </c>
    </row>
    <row r="237" spans="1:7" ht="15.75" x14ac:dyDescent="0.25">
      <c r="A237" s="2" t="s">
        <v>1271</v>
      </c>
      <c r="B237" s="656" t="s">
        <v>1186</v>
      </c>
      <c r="C237" s="2">
        <v>19202000901</v>
      </c>
      <c r="D237" s="2">
        <v>3.41</v>
      </c>
      <c r="E237" s="661" t="s">
        <v>419</v>
      </c>
    </row>
    <row r="238" spans="1:7" ht="15.75" x14ac:dyDescent="0.25">
      <c r="A238" s="2" t="s">
        <v>1271</v>
      </c>
      <c r="B238" s="656" t="s">
        <v>1186</v>
      </c>
      <c r="C238" s="2">
        <v>19202000896</v>
      </c>
      <c r="D238" s="2">
        <v>3.3</v>
      </c>
      <c r="E238" s="661" t="s">
        <v>419</v>
      </c>
    </row>
    <row r="239" spans="1:7" ht="15.75" x14ac:dyDescent="0.25">
      <c r="A239" s="2" t="s">
        <v>1271</v>
      </c>
      <c r="B239" s="656" t="s">
        <v>1186</v>
      </c>
      <c r="C239" s="2">
        <v>19202000881</v>
      </c>
      <c r="D239" s="2">
        <v>3.16</v>
      </c>
      <c r="E239" s="661" t="s">
        <v>419</v>
      </c>
    </row>
    <row r="240" spans="1:7" ht="15.75" x14ac:dyDescent="0.25">
      <c r="A240" s="2" t="s">
        <v>1271</v>
      </c>
      <c r="B240" s="656" t="s">
        <v>1186</v>
      </c>
      <c r="C240" s="2">
        <v>19202000892</v>
      </c>
      <c r="D240" s="2">
        <v>3.1</v>
      </c>
      <c r="E240" s="661" t="s">
        <v>419</v>
      </c>
    </row>
    <row r="241" spans="1:5" ht="15.75" x14ac:dyDescent="0.25">
      <c r="A241" s="2" t="s">
        <v>1271</v>
      </c>
      <c r="B241" s="656" t="s">
        <v>1186</v>
      </c>
      <c r="C241" s="2">
        <v>19202000888</v>
      </c>
      <c r="D241" s="2">
        <v>3.08</v>
      </c>
      <c r="E241" s="661" t="s">
        <v>419</v>
      </c>
    </row>
    <row r="242" spans="1:5" ht="15.75" x14ac:dyDescent="0.25">
      <c r="A242" s="2" t="s">
        <v>1271</v>
      </c>
      <c r="B242" s="656" t="s">
        <v>1186</v>
      </c>
      <c r="C242" s="2">
        <v>19202000884</v>
      </c>
      <c r="D242" s="2">
        <v>2.76</v>
      </c>
      <c r="E242" s="661" t="s">
        <v>419</v>
      </c>
    </row>
    <row r="243" spans="1:5" ht="15.75" x14ac:dyDescent="0.25">
      <c r="A243" s="2" t="s">
        <v>1271</v>
      </c>
      <c r="B243" s="656" t="s">
        <v>1186</v>
      </c>
      <c r="C243" s="2">
        <v>19202000886</v>
      </c>
      <c r="D243" s="2">
        <v>2.8</v>
      </c>
      <c r="E243" s="663" t="s">
        <v>420</v>
      </c>
    </row>
    <row r="244" spans="1:5" ht="15.75" x14ac:dyDescent="0.25">
      <c r="A244" s="2" t="s">
        <v>1271</v>
      </c>
      <c r="B244" s="656" t="s">
        <v>1186</v>
      </c>
      <c r="C244" s="2">
        <v>19202000890</v>
      </c>
      <c r="D244" s="2">
        <v>2.75</v>
      </c>
      <c r="E244" s="663" t="s">
        <v>420</v>
      </c>
    </row>
    <row r="245" spans="1:5" ht="15.75" x14ac:dyDescent="0.25">
      <c r="A245" s="2" t="s">
        <v>1271</v>
      </c>
      <c r="B245" s="656" t="s">
        <v>1186</v>
      </c>
      <c r="C245" s="2">
        <v>19202000889</v>
      </c>
      <c r="D245" s="2">
        <v>2.5499999999999998</v>
      </c>
      <c r="E245" s="663" t="s">
        <v>420</v>
      </c>
    </row>
    <row r="246" spans="1:5" ht="15.75" x14ac:dyDescent="0.25">
      <c r="A246" s="2" t="s">
        <v>1271</v>
      </c>
      <c r="B246" s="656" t="s">
        <v>1186</v>
      </c>
      <c r="C246" s="2">
        <v>19202000894</v>
      </c>
      <c r="D246" s="2">
        <v>2.54</v>
      </c>
      <c r="E246" s="663" t="s">
        <v>420</v>
      </c>
    </row>
    <row r="247" spans="1:5" ht="15.75" x14ac:dyDescent="0.25">
      <c r="A247" s="2" t="s">
        <v>1271</v>
      </c>
      <c r="B247" s="656" t="s">
        <v>1186</v>
      </c>
      <c r="C247" s="2">
        <v>19202000887</v>
      </c>
      <c r="D247" s="2">
        <v>2.4700000000000002</v>
      </c>
      <c r="E247" s="663" t="s">
        <v>420</v>
      </c>
    </row>
    <row r="248" spans="1:5" ht="15.75" x14ac:dyDescent="0.25">
      <c r="A248" s="2" t="s">
        <v>1271</v>
      </c>
      <c r="B248" s="656" t="s">
        <v>1186</v>
      </c>
      <c r="C248" s="2">
        <v>19202000878</v>
      </c>
      <c r="D248" s="2">
        <v>2.42</v>
      </c>
      <c r="E248" s="663" t="s">
        <v>420</v>
      </c>
    </row>
    <row r="249" spans="1:5" ht="15.75" x14ac:dyDescent="0.25">
      <c r="A249" s="2" t="s">
        <v>1271</v>
      </c>
      <c r="B249" s="656" t="s">
        <v>1186</v>
      </c>
      <c r="C249" s="2">
        <v>19202000900</v>
      </c>
      <c r="D249" s="2">
        <v>2.31</v>
      </c>
      <c r="E249" s="663" t="s">
        <v>420</v>
      </c>
    </row>
    <row r="250" spans="1:5" ht="15.75" x14ac:dyDescent="0.25">
      <c r="A250" s="2" t="s">
        <v>1271</v>
      </c>
      <c r="B250" s="656" t="s">
        <v>1186</v>
      </c>
      <c r="C250" s="2">
        <v>19202000883</v>
      </c>
      <c r="D250" s="2">
        <v>2.02</v>
      </c>
      <c r="E250" s="663" t="s">
        <v>420</v>
      </c>
    </row>
    <row r="251" spans="1:5" ht="15.75" x14ac:dyDescent="0.25">
      <c r="A251" s="2" t="s">
        <v>1271</v>
      </c>
      <c r="B251" s="656" t="s">
        <v>877</v>
      </c>
      <c r="C251" s="2">
        <v>19202000902</v>
      </c>
      <c r="D251" s="2">
        <v>4.51</v>
      </c>
      <c r="E251" s="661" t="s">
        <v>419</v>
      </c>
    </row>
    <row r="252" spans="1:5" ht="15.75" x14ac:dyDescent="0.25">
      <c r="A252" s="2" t="s">
        <v>1271</v>
      </c>
      <c r="B252" s="656" t="s">
        <v>877</v>
      </c>
      <c r="C252" s="2">
        <v>19202000895</v>
      </c>
      <c r="D252" s="2">
        <v>4.34</v>
      </c>
      <c r="E252" s="661" t="s">
        <v>419</v>
      </c>
    </row>
    <row r="253" spans="1:5" ht="15.75" x14ac:dyDescent="0.25">
      <c r="A253" s="2" t="s">
        <v>1271</v>
      </c>
      <c r="B253" s="656" t="s">
        <v>877</v>
      </c>
      <c r="C253" s="2">
        <v>19202000885</v>
      </c>
      <c r="D253" s="2">
        <v>2.89</v>
      </c>
      <c r="E253" s="663" t="s">
        <v>420</v>
      </c>
    </row>
    <row r="254" spans="1:5" ht="15.75" x14ac:dyDescent="0.25">
      <c r="A254" s="2" t="s">
        <v>1329</v>
      </c>
      <c r="B254" s="2" t="s">
        <v>1330</v>
      </c>
      <c r="C254" s="2">
        <v>19202100354</v>
      </c>
      <c r="D254" s="2">
        <v>392</v>
      </c>
      <c r="E254" s="661" t="s">
        <v>419</v>
      </c>
    </row>
    <row r="255" spans="1:5" ht="15.75" x14ac:dyDescent="0.25">
      <c r="A255" s="2" t="s">
        <v>1329</v>
      </c>
      <c r="B255" s="2" t="s">
        <v>1330</v>
      </c>
      <c r="C255" s="2">
        <v>19202100353</v>
      </c>
      <c r="D255" s="2">
        <v>368</v>
      </c>
      <c r="E255" s="661" t="s">
        <v>419</v>
      </c>
    </row>
    <row r="256" spans="1:5" ht="15.75" x14ac:dyDescent="0.25">
      <c r="A256" s="2" t="s">
        <v>1329</v>
      </c>
      <c r="B256" s="2" t="s">
        <v>1330</v>
      </c>
      <c r="C256" s="2">
        <v>19202100352</v>
      </c>
      <c r="D256" s="2">
        <v>313.60000000000002</v>
      </c>
      <c r="E256" s="661" t="s">
        <v>419</v>
      </c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zoomScaleNormal="100" workbookViewId="0">
      <pane ySplit="2" topLeftCell="A3" activePane="bottomLeft" state="frozen"/>
      <selection pane="bottomLeft" activeCell="H309" sqref="H309"/>
    </sheetView>
  </sheetViews>
  <sheetFormatPr defaultRowHeight="15" x14ac:dyDescent="0.25"/>
  <cols>
    <col min="1" max="1" width="24" customWidth="1"/>
    <col min="2" max="2" width="36.42578125" bestFit="1" customWidth="1"/>
    <col min="3" max="3" width="19.85546875" customWidth="1"/>
    <col min="4" max="4" width="13.140625" bestFit="1" customWidth="1"/>
    <col min="5" max="5" width="18.140625" customWidth="1"/>
  </cols>
  <sheetData>
    <row r="1" spans="1:5" ht="15.75" x14ac:dyDescent="0.25">
      <c r="A1" s="819" t="s">
        <v>24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2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2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2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2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2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2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2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2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2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2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2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2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2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2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2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2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.75" thickBot="1" x14ac:dyDescent="0.3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2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2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2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2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2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2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2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2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2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2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2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2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2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2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2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2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2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2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2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2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.75" thickBot="1" x14ac:dyDescent="0.3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2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.75" thickBot="1" x14ac:dyDescent="0.3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2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2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2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2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2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2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2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2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2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2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2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2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2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2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2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2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2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2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2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2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.75" thickBot="1" x14ac:dyDescent="0.3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2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2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2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2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2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2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2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2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2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2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2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2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2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2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2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2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2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2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2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2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2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2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2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2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.75" thickBot="1" x14ac:dyDescent="0.3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2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2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2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.75" thickBot="1" x14ac:dyDescent="0.3">
      <c r="A93" s="350" t="s">
        <v>664</v>
      </c>
      <c r="B93" s="357" t="s">
        <v>431</v>
      </c>
      <c r="C93" s="421" t="str">
        <f>"619217861754"</f>
        <v>619217861754</v>
      </c>
      <c r="D93" s="189">
        <v>1.633</v>
      </c>
      <c r="E93" s="422" t="s">
        <v>420</v>
      </c>
    </row>
    <row r="94" spans="1:5" x14ac:dyDescent="0.25">
      <c r="A94" s="5" t="s">
        <v>753</v>
      </c>
      <c r="B94" s="2" t="s">
        <v>429</v>
      </c>
      <c r="C94" s="86" t="s">
        <v>754</v>
      </c>
      <c r="D94" s="86">
        <v>2.2170000000000001</v>
      </c>
      <c r="E94" s="420" t="s">
        <v>419</v>
      </c>
    </row>
    <row r="95" spans="1:5" x14ac:dyDescent="0.2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2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2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2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2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2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2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2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2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2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2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2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2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2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.75" thickBot="1" x14ac:dyDescent="0.3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3" t="s">
        <v>420</v>
      </c>
    </row>
    <row r="110" spans="1:5" x14ac:dyDescent="0.25">
      <c r="A110" s="185" t="s">
        <v>753</v>
      </c>
      <c r="B110" s="86" t="s">
        <v>430</v>
      </c>
      <c r="C110" s="86" t="s">
        <v>770</v>
      </c>
      <c r="D110" s="383">
        <v>2.2330000000000001</v>
      </c>
      <c r="E110" s="424" t="s">
        <v>419</v>
      </c>
    </row>
    <row r="111" spans="1:5" x14ac:dyDescent="0.2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2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2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2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2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2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2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2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2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2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2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2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2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2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2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2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2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2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2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2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2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2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2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2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2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.75" thickBot="1" x14ac:dyDescent="0.3">
      <c r="A136" s="44" t="s">
        <v>753</v>
      </c>
      <c r="B136" s="51" t="s">
        <v>430</v>
      </c>
      <c r="C136" s="51" t="s">
        <v>796</v>
      </c>
      <c r="D136" s="90">
        <v>1.33</v>
      </c>
      <c r="E136" s="423" t="s">
        <v>420</v>
      </c>
    </row>
    <row r="137" spans="1:5" x14ac:dyDescent="0.25">
      <c r="A137" s="185" t="s">
        <v>753</v>
      </c>
      <c r="B137" s="86" t="s">
        <v>457</v>
      </c>
      <c r="C137" s="86" t="s">
        <v>797</v>
      </c>
      <c r="D137" s="383">
        <v>2.0329999999999999</v>
      </c>
      <c r="E137" s="424" t="s">
        <v>419</v>
      </c>
    </row>
    <row r="138" spans="1:5" ht="15.75" thickBot="1" x14ac:dyDescent="0.3">
      <c r="A138" s="44" t="s">
        <v>753</v>
      </c>
      <c r="B138" s="51" t="s">
        <v>457</v>
      </c>
      <c r="C138" s="51" t="s">
        <v>798</v>
      </c>
      <c r="D138" s="90">
        <v>1.8</v>
      </c>
      <c r="E138" s="590" t="s">
        <v>419</v>
      </c>
    </row>
    <row r="139" spans="1:5" x14ac:dyDescent="0.25">
      <c r="A139" s="587" t="s">
        <v>1083</v>
      </c>
      <c r="B139" s="185" t="s">
        <v>1084</v>
      </c>
      <c r="C139" s="588">
        <v>619217643585</v>
      </c>
      <c r="D139" s="589">
        <v>2.4</v>
      </c>
      <c r="E139" s="424" t="s">
        <v>419</v>
      </c>
    </row>
    <row r="140" spans="1:5" x14ac:dyDescent="0.25">
      <c r="A140" s="585" t="s">
        <v>1083</v>
      </c>
      <c r="B140" s="5" t="s">
        <v>1084</v>
      </c>
      <c r="C140" s="582">
        <v>619217643571</v>
      </c>
      <c r="D140" s="19">
        <v>2.367</v>
      </c>
      <c r="E140" s="306" t="s">
        <v>419</v>
      </c>
    </row>
    <row r="141" spans="1:5" x14ac:dyDescent="0.25">
      <c r="A141" s="585" t="s">
        <v>1083</v>
      </c>
      <c r="B141" s="5" t="s">
        <v>1084</v>
      </c>
      <c r="C141" s="582">
        <v>619217873562</v>
      </c>
      <c r="D141" s="19">
        <v>2.3170000000000002</v>
      </c>
      <c r="E141" s="306" t="s">
        <v>419</v>
      </c>
    </row>
    <row r="142" spans="1:5" x14ac:dyDescent="0.25">
      <c r="A142" s="585" t="s">
        <v>1083</v>
      </c>
      <c r="B142" s="5" t="s">
        <v>1084</v>
      </c>
      <c r="C142" s="582">
        <v>619217643568</v>
      </c>
      <c r="D142" s="19">
        <v>2.2330000000000001</v>
      </c>
      <c r="E142" s="306" t="s">
        <v>419</v>
      </c>
    </row>
    <row r="143" spans="1:5" x14ac:dyDescent="0.25">
      <c r="A143" s="585" t="s">
        <v>1083</v>
      </c>
      <c r="B143" s="5" t="s">
        <v>1084</v>
      </c>
      <c r="C143" s="582">
        <v>619217643604</v>
      </c>
      <c r="D143" s="19">
        <v>2.2000000000000002</v>
      </c>
      <c r="E143" s="306" t="s">
        <v>419</v>
      </c>
    </row>
    <row r="144" spans="1:5" x14ac:dyDescent="0.25">
      <c r="A144" s="585" t="s">
        <v>1083</v>
      </c>
      <c r="B144" s="5" t="s">
        <v>1084</v>
      </c>
      <c r="C144" s="582">
        <v>619217873603</v>
      </c>
      <c r="D144" s="19">
        <v>2.117</v>
      </c>
      <c r="E144" s="306" t="s">
        <v>419</v>
      </c>
    </row>
    <row r="145" spans="1:5" x14ac:dyDescent="0.25">
      <c r="A145" s="585" t="s">
        <v>1083</v>
      </c>
      <c r="B145" s="5" t="s">
        <v>1084</v>
      </c>
      <c r="C145" s="582">
        <v>619217873591</v>
      </c>
      <c r="D145" s="19">
        <v>1.9670000000000001</v>
      </c>
      <c r="E145" s="306" t="s">
        <v>419</v>
      </c>
    </row>
    <row r="146" spans="1:5" x14ac:dyDescent="0.25">
      <c r="A146" s="585" t="s">
        <v>1083</v>
      </c>
      <c r="B146" s="5" t="s">
        <v>1084</v>
      </c>
      <c r="C146" s="582">
        <v>619217873559</v>
      </c>
      <c r="D146" s="19">
        <v>1.833</v>
      </c>
      <c r="E146" s="306" t="s">
        <v>419</v>
      </c>
    </row>
    <row r="147" spans="1:5" x14ac:dyDescent="0.25">
      <c r="A147" s="585" t="s">
        <v>1083</v>
      </c>
      <c r="B147" s="5" t="s">
        <v>1084</v>
      </c>
      <c r="C147" s="582">
        <v>619217643587</v>
      </c>
      <c r="D147" s="19">
        <v>1.8169999999999999</v>
      </c>
      <c r="E147" s="306" t="s">
        <v>419</v>
      </c>
    </row>
    <row r="148" spans="1:5" x14ac:dyDescent="0.25">
      <c r="A148" s="585" t="s">
        <v>1083</v>
      </c>
      <c r="B148" s="5" t="s">
        <v>1084</v>
      </c>
      <c r="C148" s="582">
        <v>619217713592</v>
      </c>
      <c r="D148" s="19">
        <v>1.8</v>
      </c>
      <c r="E148" s="306" t="s">
        <v>419</v>
      </c>
    </row>
    <row r="149" spans="1:5" x14ac:dyDescent="0.25">
      <c r="A149" s="585" t="s">
        <v>1083</v>
      </c>
      <c r="B149" s="5" t="s">
        <v>1084</v>
      </c>
      <c r="C149" s="582">
        <v>619217873596</v>
      </c>
      <c r="D149" s="19">
        <v>1.7</v>
      </c>
      <c r="E149" s="310" t="s">
        <v>420</v>
      </c>
    </row>
    <row r="150" spans="1:5" x14ac:dyDescent="0.25">
      <c r="A150" s="585" t="s">
        <v>1083</v>
      </c>
      <c r="B150" s="5" t="s">
        <v>1084</v>
      </c>
      <c r="C150" s="582">
        <v>619217873570</v>
      </c>
      <c r="D150" s="19">
        <v>1.7</v>
      </c>
      <c r="E150" s="310" t="s">
        <v>420</v>
      </c>
    </row>
    <row r="151" spans="1:5" x14ac:dyDescent="0.25">
      <c r="A151" s="585" t="s">
        <v>1083</v>
      </c>
      <c r="B151" s="5" t="s">
        <v>1084</v>
      </c>
      <c r="C151" s="582">
        <v>619217873578</v>
      </c>
      <c r="D151" s="19">
        <v>1.5669999999999999</v>
      </c>
      <c r="E151" s="310" t="s">
        <v>420</v>
      </c>
    </row>
    <row r="152" spans="1:5" ht="15.75" thickBot="1" x14ac:dyDescent="0.3">
      <c r="A152" s="591" t="s">
        <v>1083</v>
      </c>
      <c r="B152" s="44" t="s">
        <v>1084</v>
      </c>
      <c r="C152" s="596">
        <v>619217873590</v>
      </c>
      <c r="D152" s="125">
        <v>1.5169999999999999</v>
      </c>
      <c r="E152" s="423" t="s">
        <v>420</v>
      </c>
    </row>
    <row r="153" spans="1:5" ht="15.75" thickBot="1" x14ac:dyDescent="0.3">
      <c r="A153" s="592" t="s">
        <v>1085</v>
      </c>
      <c r="B153" s="593" t="s">
        <v>430</v>
      </c>
      <c r="C153" s="594">
        <v>619217873577</v>
      </c>
      <c r="D153" s="148">
        <v>2.617</v>
      </c>
      <c r="E153" s="595" t="s">
        <v>419</v>
      </c>
    </row>
    <row r="154" spans="1:5" x14ac:dyDescent="0.25">
      <c r="A154" s="587" t="s">
        <v>1085</v>
      </c>
      <c r="B154" s="397" t="s">
        <v>430</v>
      </c>
      <c r="C154" s="588">
        <v>619217873582</v>
      </c>
      <c r="D154" s="589">
        <v>2.4500000000000002</v>
      </c>
      <c r="E154" s="424" t="s">
        <v>419</v>
      </c>
    </row>
    <row r="155" spans="1:5" x14ac:dyDescent="0.25">
      <c r="A155" s="585" t="s">
        <v>1085</v>
      </c>
      <c r="B155" s="372" t="s">
        <v>430</v>
      </c>
      <c r="C155" s="582">
        <v>619217873572</v>
      </c>
      <c r="D155" s="19">
        <v>2.2330000000000001</v>
      </c>
      <c r="E155" s="306" t="s">
        <v>419</v>
      </c>
    </row>
    <row r="156" spans="1:5" x14ac:dyDescent="0.25">
      <c r="A156" s="585" t="s">
        <v>1085</v>
      </c>
      <c r="B156" s="372" t="s">
        <v>430</v>
      </c>
      <c r="C156" s="582">
        <v>619217873608</v>
      </c>
      <c r="D156" s="19">
        <v>2.2330000000000001</v>
      </c>
      <c r="E156" s="306" t="s">
        <v>419</v>
      </c>
    </row>
    <row r="157" spans="1:5" x14ac:dyDescent="0.25">
      <c r="A157" s="585" t="s">
        <v>1085</v>
      </c>
      <c r="B157" s="372" t="s">
        <v>430</v>
      </c>
      <c r="C157" s="582">
        <v>619217643617</v>
      </c>
      <c r="D157" s="19">
        <v>2.2170000000000001</v>
      </c>
      <c r="E157" s="306" t="s">
        <v>419</v>
      </c>
    </row>
    <row r="158" spans="1:5" x14ac:dyDescent="0.25">
      <c r="A158" s="585" t="s">
        <v>1085</v>
      </c>
      <c r="B158" s="372" t="s">
        <v>430</v>
      </c>
      <c r="C158" s="582">
        <v>619217873580</v>
      </c>
      <c r="D158" s="19">
        <v>2.2000000000000002</v>
      </c>
      <c r="E158" s="306" t="s">
        <v>419</v>
      </c>
    </row>
    <row r="159" spans="1:5" x14ac:dyDescent="0.25">
      <c r="A159" s="585" t="s">
        <v>1085</v>
      </c>
      <c r="B159" s="372" t="s">
        <v>430</v>
      </c>
      <c r="C159" s="582">
        <v>619217873574</v>
      </c>
      <c r="D159" s="2">
        <v>2.1829999999999998</v>
      </c>
      <c r="E159" s="306" t="s">
        <v>419</v>
      </c>
    </row>
    <row r="160" spans="1:5" x14ac:dyDescent="0.25">
      <c r="A160" s="585" t="s">
        <v>1085</v>
      </c>
      <c r="B160" s="5" t="s">
        <v>430</v>
      </c>
      <c r="C160" s="586">
        <v>619217873610</v>
      </c>
      <c r="D160" s="19">
        <v>2.0830000000000002</v>
      </c>
      <c r="E160" s="310" t="s">
        <v>420</v>
      </c>
    </row>
    <row r="161" spans="1:5" x14ac:dyDescent="0.25">
      <c r="A161" s="585" t="s">
        <v>1085</v>
      </c>
      <c r="B161" s="5" t="s">
        <v>430</v>
      </c>
      <c r="C161" s="586">
        <v>619217873586</v>
      </c>
      <c r="D161" s="19">
        <v>2.0329999999999999</v>
      </c>
      <c r="E161" s="310" t="s">
        <v>420</v>
      </c>
    </row>
    <row r="162" spans="1:5" x14ac:dyDescent="0.25">
      <c r="A162" s="585" t="s">
        <v>1085</v>
      </c>
      <c r="B162" s="5" t="s">
        <v>430</v>
      </c>
      <c r="C162" s="586">
        <v>619217373595</v>
      </c>
      <c r="D162" s="19">
        <v>1.9330000000000001</v>
      </c>
      <c r="E162" s="310" t="s">
        <v>420</v>
      </c>
    </row>
    <row r="163" spans="1:5" x14ac:dyDescent="0.25">
      <c r="A163" s="585" t="s">
        <v>1085</v>
      </c>
      <c r="B163" s="5" t="s">
        <v>430</v>
      </c>
      <c r="C163" s="586">
        <v>619217873619</v>
      </c>
      <c r="D163" s="19">
        <v>1.9</v>
      </c>
      <c r="E163" s="310" t="s">
        <v>420</v>
      </c>
    </row>
    <row r="164" spans="1:5" x14ac:dyDescent="0.25">
      <c r="A164" s="585" t="s">
        <v>1085</v>
      </c>
      <c r="B164" s="5" t="s">
        <v>430</v>
      </c>
      <c r="C164" s="586">
        <v>619217643558</v>
      </c>
      <c r="D164" s="19">
        <v>1.9</v>
      </c>
      <c r="E164" s="310" t="s">
        <v>420</v>
      </c>
    </row>
    <row r="165" spans="1:5" x14ac:dyDescent="0.25">
      <c r="A165" s="585" t="s">
        <v>1085</v>
      </c>
      <c r="B165" s="5" t="s">
        <v>430</v>
      </c>
      <c r="C165" s="586">
        <v>619217873611</v>
      </c>
      <c r="D165" s="19">
        <v>1.6830000000000001</v>
      </c>
      <c r="E165" s="310" t="s">
        <v>420</v>
      </c>
    </row>
    <row r="166" spans="1:5" x14ac:dyDescent="0.25">
      <c r="A166" s="585" t="s">
        <v>1085</v>
      </c>
      <c r="B166" s="5" t="s">
        <v>430</v>
      </c>
      <c r="C166" s="586">
        <v>619217873584</v>
      </c>
      <c r="D166" s="19">
        <v>1.633</v>
      </c>
      <c r="E166" s="310" t="s">
        <v>420</v>
      </c>
    </row>
    <row r="167" spans="1:5" x14ac:dyDescent="0.25">
      <c r="A167" s="585" t="s">
        <v>1085</v>
      </c>
      <c r="B167" s="5" t="s">
        <v>430</v>
      </c>
      <c r="C167" s="586">
        <v>619217873616</v>
      </c>
      <c r="D167" s="19">
        <v>1.617</v>
      </c>
      <c r="E167" s="310" t="s">
        <v>420</v>
      </c>
    </row>
    <row r="168" spans="1:5" x14ac:dyDescent="0.25">
      <c r="A168" s="585" t="s">
        <v>1085</v>
      </c>
      <c r="B168" s="5" t="s">
        <v>430</v>
      </c>
      <c r="C168" s="586">
        <v>619217873557</v>
      </c>
      <c r="D168" s="19">
        <v>1.583</v>
      </c>
      <c r="E168" s="310" t="s">
        <v>420</v>
      </c>
    </row>
    <row r="169" spans="1:5" x14ac:dyDescent="0.25">
      <c r="A169" s="585" t="s">
        <v>1085</v>
      </c>
      <c r="B169" s="5" t="s">
        <v>430</v>
      </c>
      <c r="C169" s="586">
        <v>619217873609</v>
      </c>
      <c r="D169" s="19">
        <v>1.5329999999999999</v>
      </c>
      <c r="E169" s="310" t="s">
        <v>420</v>
      </c>
    </row>
    <row r="170" spans="1:5" x14ac:dyDescent="0.25">
      <c r="A170" s="585" t="s">
        <v>1085</v>
      </c>
      <c r="B170" s="5" t="s">
        <v>430</v>
      </c>
      <c r="C170" s="586">
        <v>619217873618</v>
      </c>
      <c r="D170" s="19">
        <v>1.45</v>
      </c>
      <c r="E170" s="310" t="s">
        <v>420</v>
      </c>
    </row>
    <row r="171" spans="1:5" ht="15.75" thickBot="1" x14ac:dyDescent="0.3">
      <c r="A171" s="591" t="s">
        <v>1085</v>
      </c>
      <c r="B171" s="44" t="s">
        <v>430</v>
      </c>
      <c r="C171" s="597">
        <v>619217873593</v>
      </c>
      <c r="D171" s="125">
        <v>1.383</v>
      </c>
      <c r="E171" s="598" t="s">
        <v>420</v>
      </c>
    </row>
    <row r="172" spans="1:5" x14ac:dyDescent="0.25">
      <c r="A172" s="587" t="s">
        <v>1083</v>
      </c>
      <c r="B172" s="397" t="s">
        <v>431</v>
      </c>
      <c r="C172" s="588">
        <v>619217643605</v>
      </c>
      <c r="D172" s="589">
        <v>1.9830000000000001</v>
      </c>
      <c r="E172" s="306" t="s">
        <v>419</v>
      </c>
    </row>
    <row r="173" spans="1:5" ht="15.75" x14ac:dyDescent="0.25">
      <c r="A173" s="617" t="s">
        <v>1131</v>
      </c>
      <c r="B173" s="618" t="s">
        <v>429</v>
      </c>
      <c r="C173" s="11">
        <v>19201800694</v>
      </c>
      <c r="D173" s="2">
        <v>2.48</v>
      </c>
      <c r="E173" s="306" t="s">
        <v>419</v>
      </c>
    </row>
    <row r="174" spans="1:5" ht="15.75" x14ac:dyDescent="0.25">
      <c r="A174" s="617" t="s">
        <v>1131</v>
      </c>
      <c r="B174" s="618" t="s">
        <v>429</v>
      </c>
      <c r="C174" s="11">
        <v>19201800710</v>
      </c>
      <c r="D174" s="2">
        <v>2.35</v>
      </c>
      <c r="E174" s="306" t="s">
        <v>419</v>
      </c>
    </row>
    <row r="175" spans="1:5" ht="15.75" x14ac:dyDescent="0.25">
      <c r="A175" s="617" t="s">
        <v>1131</v>
      </c>
      <c r="B175" s="618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75" x14ac:dyDescent="0.25">
      <c r="A176" s="617" t="s">
        <v>1131</v>
      </c>
      <c r="B176" s="618" t="s">
        <v>429</v>
      </c>
      <c r="C176" s="11">
        <v>19201800705</v>
      </c>
      <c r="D176" s="2">
        <v>2.29</v>
      </c>
      <c r="E176" s="306" t="s">
        <v>419</v>
      </c>
    </row>
    <row r="177" spans="1:5" ht="15.75" x14ac:dyDescent="0.25">
      <c r="A177" s="617" t="s">
        <v>1131</v>
      </c>
      <c r="B177" s="618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75" x14ac:dyDescent="0.25">
      <c r="A178" s="617" t="s">
        <v>1131</v>
      </c>
      <c r="B178" s="618" t="s">
        <v>429</v>
      </c>
      <c r="C178" s="11">
        <v>19201800676</v>
      </c>
      <c r="D178" s="2">
        <v>2.04</v>
      </c>
      <c r="E178" s="306" t="s">
        <v>419</v>
      </c>
    </row>
    <row r="179" spans="1:5" ht="15.75" x14ac:dyDescent="0.25">
      <c r="A179" s="617" t="s">
        <v>1131</v>
      </c>
      <c r="B179" s="618" t="s">
        <v>429</v>
      </c>
      <c r="C179" s="11">
        <v>19201800683</v>
      </c>
      <c r="D179" s="2">
        <v>2.02</v>
      </c>
      <c r="E179" s="306" t="s">
        <v>419</v>
      </c>
    </row>
    <row r="180" spans="1:5" ht="15.75" x14ac:dyDescent="0.25">
      <c r="A180" s="617" t="s">
        <v>1131</v>
      </c>
      <c r="B180" s="618" t="s">
        <v>429</v>
      </c>
      <c r="C180" s="11">
        <v>19201800675</v>
      </c>
      <c r="D180" s="2">
        <v>1.84</v>
      </c>
      <c r="E180" s="306" t="s">
        <v>419</v>
      </c>
    </row>
    <row r="181" spans="1:5" ht="15.75" x14ac:dyDescent="0.25">
      <c r="A181" s="617" t="s">
        <v>1131</v>
      </c>
      <c r="B181" s="618" t="s">
        <v>429</v>
      </c>
      <c r="C181" s="619">
        <v>19201800687</v>
      </c>
      <c r="D181" s="2">
        <v>1.77</v>
      </c>
      <c r="E181" s="226" t="s">
        <v>420</v>
      </c>
    </row>
    <row r="182" spans="1:5" ht="15.75" x14ac:dyDescent="0.25">
      <c r="A182" s="617" t="s">
        <v>1131</v>
      </c>
      <c r="B182" s="618" t="s">
        <v>429</v>
      </c>
      <c r="C182" s="619">
        <v>19201800695</v>
      </c>
      <c r="D182" s="2">
        <v>1.75</v>
      </c>
      <c r="E182" s="226" t="s">
        <v>420</v>
      </c>
    </row>
    <row r="183" spans="1:5" ht="15.75" x14ac:dyDescent="0.25">
      <c r="A183" s="617" t="s">
        <v>1131</v>
      </c>
      <c r="B183" s="618" t="s">
        <v>429</v>
      </c>
      <c r="C183" s="619">
        <v>19201800699</v>
      </c>
      <c r="D183" s="2">
        <v>1.55</v>
      </c>
      <c r="E183" s="226" t="s">
        <v>420</v>
      </c>
    </row>
    <row r="184" spans="1:5" ht="15.75" x14ac:dyDescent="0.25">
      <c r="A184" s="617" t="s">
        <v>1131</v>
      </c>
      <c r="B184" s="618" t="s">
        <v>429</v>
      </c>
      <c r="C184" s="619">
        <v>19201800707</v>
      </c>
      <c r="D184" s="2">
        <v>1.54</v>
      </c>
      <c r="E184" s="226" t="s">
        <v>420</v>
      </c>
    </row>
    <row r="185" spans="1:5" ht="15.75" x14ac:dyDescent="0.25">
      <c r="A185" s="617" t="s">
        <v>1131</v>
      </c>
      <c r="B185" s="601" t="s">
        <v>430</v>
      </c>
      <c r="C185" s="619">
        <v>19201800686</v>
      </c>
      <c r="D185" s="2">
        <v>2.52</v>
      </c>
      <c r="E185" s="306" t="s">
        <v>419</v>
      </c>
    </row>
    <row r="186" spans="1:5" ht="15.75" x14ac:dyDescent="0.25">
      <c r="A186" s="617" t="s">
        <v>1131</v>
      </c>
      <c r="B186" s="601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75" x14ac:dyDescent="0.25">
      <c r="A187" s="617" t="s">
        <v>1131</v>
      </c>
      <c r="B187" s="601" t="s">
        <v>430</v>
      </c>
      <c r="C187" s="11">
        <v>19201800708</v>
      </c>
      <c r="D187" s="2">
        <v>2.35</v>
      </c>
      <c r="E187" s="306" t="s">
        <v>419</v>
      </c>
    </row>
    <row r="188" spans="1:5" ht="15.75" x14ac:dyDescent="0.25">
      <c r="A188" s="617" t="s">
        <v>1131</v>
      </c>
      <c r="B188" s="601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75" x14ac:dyDescent="0.25">
      <c r="A189" s="617" t="s">
        <v>1131</v>
      </c>
      <c r="B189" s="601" t="s">
        <v>430</v>
      </c>
      <c r="C189" s="11">
        <v>19201800678</v>
      </c>
      <c r="D189" s="2">
        <v>2.13</v>
      </c>
      <c r="E189" s="306" t="s">
        <v>419</v>
      </c>
    </row>
    <row r="190" spans="1:5" ht="15.75" x14ac:dyDescent="0.25">
      <c r="A190" s="617" t="s">
        <v>1131</v>
      </c>
      <c r="B190" s="601" t="s">
        <v>430</v>
      </c>
      <c r="C190" s="11">
        <v>19201800684</v>
      </c>
      <c r="D190" s="2">
        <v>2.12</v>
      </c>
      <c r="E190" s="306" t="s">
        <v>419</v>
      </c>
    </row>
    <row r="191" spans="1:5" ht="15.75" x14ac:dyDescent="0.25">
      <c r="A191" s="617" t="s">
        <v>1131</v>
      </c>
      <c r="B191" s="601" t="s">
        <v>430</v>
      </c>
      <c r="C191" s="11">
        <v>19201800706</v>
      </c>
      <c r="D191" s="2">
        <v>2.12</v>
      </c>
      <c r="E191" s="306" t="s">
        <v>419</v>
      </c>
    </row>
    <row r="192" spans="1:5" ht="15.75" x14ac:dyDescent="0.25">
      <c r="A192" s="617" t="s">
        <v>1131</v>
      </c>
      <c r="B192" s="601" t="s">
        <v>430</v>
      </c>
      <c r="C192" s="11">
        <v>19201800714</v>
      </c>
      <c r="D192" s="2">
        <v>2.08</v>
      </c>
      <c r="E192" s="306" t="s">
        <v>419</v>
      </c>
    </row>
    <row r="193" spans="1:5" ht="15.75" x14ac:dyDescent="0.25">
      <c r="A193" s="617" t="s">
        <v>1131</v>
      </c>
      <c r="B193" s="601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75" x14ac:dyDescent="0.25">
      <c r="A194" s="617" t="s">
        <v>1131</v>
      </c>
      <c r="B194" s="601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75" x14ac:dyDescent="0.25">
      <c r="A195" s="617" t="s">
        <v>1131</v>
      </c>
      <c r="B195" s="601" t="s">
        <v>430</v>
      </c>
      <c r="C195" s="11">
        <v>19201800690</v>
      </c>
      <c r="D195" s="2">
        <v>2</v>
      </c>
      <c r="E195" s="306" t="s">
        <v>419</v>
      </c>
    </row>
    <row r="196" spans="1:5" ht="15.75" x14ac:dyDescent="0.25">
      <c r="A196" s="617" t="s">
        <v>1131</v>
      </c>
      <c r="B196" s="601" t="s">
        <v>430</v>
      </c>
      <c r="C196" s="11">
        <v>19201800697</v>
      </c>
      <c r="D196" s="2">
        <v>1.98</v>
      </c>
      <c r="E196" s="306" t="s">
        <v>419</v>
      </c>
    </row>
    <row r="197" spans="1:5" ht="15.75" x14ac:dyDescent="0.25">
      <c r="A197" s="617" t="s">
        <v>1131</v>
      </c>
      <c r="B197" s="601" t="s">
        <v>430</v>
      </c>
      <c r="C197" s="11">
        <v>19201800682</v>
      </c>
      <c r="D197" s="2">
        <v>1.84</v>
      </c>
      <c r="E197" s="306" t="s">
        <v>419</v>
      </c>
    </row>
    <row r="198" spans="1:5" ht="15.75" x14ac:dyDescent="0.25">
      <c r="A198" s="617" t="s">
        <v>1131</v>
      </c>
      <c r="B198" s="601" t="s">
        <v>430</v>
      </c>
      <c r="C198" s="11">
        <v>19201800680</v>
      </c>
      <c r="D198" s="2">
        <v>1.82</v>
      </c>
      <c r="E198" s="306" t="s">
        <v>419</v>
      </c>
    </row>
    <row r="199" spans="1:5" ht="15.75" x14ac:dyDescent="0.25">
      <c r="A199" s="617" t="s">
        <v>1131</v>
      </c>
      <c r="B199" s="601" t="s">
        <v>430</v>
      </c>
      <c r="C199" s="11">
        <v>19201800681</v>
      </c>
      <c r="D199" s="2">
        <v>1.82</v>
      </c>
      <c r="E199" s="306" t="s">
        <v>419</v>
      </c>
    </row>
    <row r="200" spans="1:5" ht="15.75" x14ac:dyDescent="0.25">
      <c r="A200" s="617" t="s">
        <v>1131</v>
      </c>
      <c r="B200" s="601" t="s">
        <v>430</v>
      </c>
      <c r="C200" s="11">
        <v>19201800711</v>
      </c>
      <c r="D200" s="2">
        <v>1.78</v>
      </c>
      <c r="E200" s="226" t="s">
        <v>420</v>
      </c>
    </row>
    <row r="201" spans="1:5" ht="15.75" x14ac:dyDescent="0.25">
      <c r="A201" s="617" t="s">
        <v>1131</v>
      </c>
      <c r="B201" s="601" t="s">
        <v>430</v>
      </c>
      <c r="C201" s="11">
        <v>19201800717</v>
      </c>
      <c r="D201" s="2">
        <v>1.74</v>
      </c>
      <c r="E201" s="226" t="s">
        <v>420</v>
      </c>
    </row>
    <row r="202" spans="1:5" ht="15.75" x14ac:dyDescent="0.25">
      <c r="A202" s="617" t="s">
        <v>1131</v>
      </c>
      <c r="B202" s="601" t="s">
        <v>430</v>
      </c>
      <c r="C202" s="11">
        <v>19201800701</v>
      </c>
      <c r="D202" s="2">
        <v>1.7</v>
      </c>
      <c r="E202" s="226" t="s">
        <v>420</v>
      </c>
    </row>
    <row r="203" spans="1:5" ht="15.75" x14ac:dyDescent="0.25">
      <c r="A203" s="617" t="s">
        <v>1131</v>
      </c>
      <c r="B203" s="601" t="s">
        <v>430</v>
      </c>
      <c r="C203" s="11">
        <v>19201800702</v>
      </c>
      <c r="D203" s="2">
        <v>1.7</v>
      </c>
      <c r="E203" s="226" t="s">
        <v>420</v>
      </c>
    </row>
    <row r="204" spans="1:5" ht="15.75" x14ac:dyDescent="0.25">
      <c r="A204" s="617" t="s">
        <v>1131</v>
      </c>
      <c r="B204" s="601" t="s">
        <v>430</v>
      </c>
      <c r="C204" s="11">
        <v>19201800693</v>
      </c>
      <c r="D204" s="2">
        <v>1.68</v>
      </c>
      <c r="E204" s="226" t="s">
        <v>420</v>
      </c>
    </row>
    <row r="205" spans="1:5" ht="15.75" x14ac:dyDescent="0.25">
      <c r="A205" s="617" t="s">
        <v>1131</v>
      </c>
      <c r="B205" s="601" t="s">
        <v>430</v>
      </c>
      <c r="C205" s="11">
        <v>19201800713</v>
      </c>
      <c r="D205" s="2">
        <v>1.67</v>
      </c>
      <c r="E205" s="226" t="s">
        <v>420</v>
      </c>
    </row>
    <row r="206" spans="1:5" ht="15.75" x14ac:dyDescent="0.25">
      <c r="A206" s="617" t="s">
        <v>1131</v>
      </c>
      <c r="B206" s="601" t="s">
        <v>430</v>
      </c>
      <c r="C206" s="11">
        <v>19201800691</v>
      </c>
      <c r="D206" s="2">
        <v>1.66</v>
      </c>
      <c r="E206" s="226" t="s">
        <v>420</v>
      </c>
    </row>
    <row r="207" spans="1:5" ht="15.75" x14ac:dyDescent="0.25">
      <c r="A207" s="617" t="s">
        <v>1131</v>
      </c>
      <c r="B207" s="601" t="s">
        <v>430</v>
      </c>
      <c r="C207" s="11">
        <v>19201800709</v>
      </c>
      <c r="D207" s="2">
        <v>1.61</v>
      </c>
      <c r="E207" s="226" t="s">
        <v>420</v>
      </c>
    </row>
    <row r="208" spans="1:5" ht="15.75" x14ac:dyDescent="0.25">
      <c r="A208" s="617" t="s">
        <v>1131</v>
      </c>
      <c r="B208" s="601" t="s">
        <v>430</v>
      </c>
      <c r="C208" s="20">
        <v>19201800716</v>
      </c>
      <c r="D208" s="2">
        <v>1.6</v>
      </c>
      <c r="E208" s="226" t="s">
        <v>420</v>
      </c>
    </row>
    <row r="209" spans="1:5" ht="15.75" x14ac:dyDescent="0.25">
      <c r="A209" s="617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75" x14ac:dyDescent="0.25">
      <c r="A210" s="617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75" x14ac:dyDescent="0.25">
      <c r="A211" s="615" t="s">
        <v>1131</v>
      </c>
      <c r="B211" s="728" t="s">
        <v>431</v>
      </c>
      <c r="C211" s="616">
        <v>19201800696</v>
      </c>
      <c r="D211" s="179">
        <v>1.65</v>
      </c>
      <c r="E211" s="384" t="s">
        <v>420</v>
      </c>
    </row>
    <row r="212" spans="1:5" x14ac:dyDescent="0.2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2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2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2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2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2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2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2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2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2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2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2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2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2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2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2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2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2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2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2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2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2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2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2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2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2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2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2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2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2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2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2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2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2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2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2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2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2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25">
      <c r="A250" s="26" t="s">
        <v>1214</v>
      </c>
      <c r="B250" s="601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25">
      <c r="A251" s="26" t="s">
        <v>1214</v>
      </c>
      <c r="B251" s="601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25">
      <c r="A252" s="26" t="s">
        <v>1214</v>
      </c>
      <c r="B252" s="601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25">
      <c r="A253" s="26" t="s">
        <v>1214</v>
      </c>
      <c r="B253" s="601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25">
      <c r="A254" s="26" t="s">
        <v>1214</v>
      </c>
      <c r="B254" s="601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25">
      <c r="A255" s="26" t="s">
        <v>1214</v>
      </c>
      <c r="B255" s="601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25">
      <c r="A256" s="26" t="s">
        <v>1214</v>
      </c>
      <c r="B256" s="601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25">
      <c r="A257" s="26" t="s">
        <v>1214</v>
      </c>
      <c r="B257" s="601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25">
      <c r="A258" s="26" t="s">
        <v>1214</v>
      </c>
      <c r="B258" s="601" t="s">
        <v>430</v>
      </c>
      <c r="C258" s="2">
        <v>19201900820</v>
      </c>
      <c r="D258" s="2">
        <v>2.1</v>
      </c>
      <c r="E258" s="306" t="s">
        <v>419</v>
      </c>
    </row>
    <row r="259" spans="1:5" x14ac:dyDescent="0.25">
      <c r="A259" s="26" t="s">
        <v>1214</v>
      </c>
      <c r="B259" s="601" t="s">
        <v>430</v>
      </c>
      <c r="C259" s="2">
        <v>19201900863</v>
      </c>
      <c r="D259" s="2">
        <v>2.1</v>
      </c>
      <c r="E259" s="306" t="s">
        <v>419</v>
      </c>
    </row>
    <row r="260" spans="1:5" x14ac:dyDescent="0.25">
      <c r="A260" s="26" t="s">
        <v>1214</v>
      </c>
      <c r="B260" s="601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25">
      <c r="A261" s="26" t="s">
        <v>1214</v>
      </c>
      <c r="B261" s="601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25">
      <c r="A262" s="26" t="s">
        <v>1214</v>
      </c>
      <c r="B262" s="601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25">
      <c r="A263" s="26" t="s">
        <v>1214</v>
      </c>
      <c r="B263" s="601" t="s">
        <v>430</v>
      </c>
      <c r="C263" s="2">
        <v>19201900826</v>
      </c>
      <c r="D263" s="2">
        <v>2</v>
      </c>
      <c r="E263" s="306" t="s">
        <v>419</v>
      </c>
    </row>
    <row r="264" spans="1:5" x14ac:dyDescent="0.25">
      <c r="A264" s="26" t="s">
        <v>1214</v>
      </c>
      <c r="B264" s="601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25">
      <c r="A265" s="26" t="s">
        <v>1214</v>
      </c>
      <c r="B265" s="601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25">
      <c r="A266" s="26" t="s">
        <v>1214</v>
      </c>
      <c r="B266" s="601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25">
      <c r="A267" s="26" t="s">
        <v>1214</v>
      </c>
      <c r="B267" s="601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25">
      <c r="A268" s="26" t="s">
        <v>1214</v>
      </c>
      <c r="B268" s="601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25">
      <c r="A269" s="26" t="s">
        <v>1214</v>
      </c>
      <c r="B269" s="601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25">
      <c r="A270" s="26" t="s">
        <v>1214</v>
      </c>
      <c r="B270" s="601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25">
      <c r="A271" s="26" t="s">
        <v>1214</v>
      </c>
      <c r="B271" s="601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25">
      <c r="A272" s="26" t="s">
        <v>1214</v>
      </c>
      <c r="B272" s="601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25">
      <c r="A273" s="26" t="s">
        <v>1214</v>
      </c>
      <c r="B273" s="601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25">
      <c r="A274" s="26" t="s">
        <v>1214</v>
      </c>
      <c r="B274" s="601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25">
      <c r="A275" s="26" t="s">
        <v>1214</v>
      </c>
      <c r="B275" s="601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2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2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2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25">
      <c r="A279" s="376" t="s">
        <v>1214</v>
      </c>
      <c r="B279" s="376" t="s">
        <v>431</v>
      </c>
      <c r="C279" s="179">
        <v>19201900873</v>
      </c>
      <c r="D279" s="179">
        <v>1.55</v>
      </c>
      <c r="E279" s="384" t="s">
        <v>420</v>
      </c>
    </row>
    <row r="280" spans="1:5" x14ac:dyDescent="0.25">
      <c r="A280" s="656" t="s">
        <v>1250</v>
      </c>
      <c r="B280" s="656" t="s">
        <v>429</v>
      </c>
      <c r="C280" s="755">
        <v>19202000501</v>
      </c>
      <c r="D280" s="780">
        <v>2.37</v>
      </c>
      <c r="E280" s="675" t="s">
        <v>419</v>
      </c>
    </row>
    <row r="281" spans="1:5" x14ac:dyDescent="0.25">
      <c r="A281" s="656" t="s">
        <v>1250</v>
      </c>
      <c r="B281" s="656" t="s">
        <v>429</v>
      </c>
      <c r="C281" s="755">
        <v>19202000489</v>
      </c>
      <c r="D281" s="780">
        <v>2.3199999999999998</v>
      </c>
      <c r="E281" s="675" t="s">
        <v>419</v>
      </c>
    </row>
    <row r="282" spans="1:5" x14ac:dyDescent="0.25">
      <c r="A282" s="656" t="s">
        <v>1250</v>
      </c>
      <c r="B282" s="656" t="s">
        <v>429</v>
      </c>
      <c r="C282" s="755">
        <v>19202000503</v>
      </c>
      <c r="D282" s="780">
        <v>2.3199999999999998</v>
      </c>
      <c r="E282" s="675" t="s">
        <v>419</v>
      </c>
    </row>
    <row r="283" spans="1:5" x14ac:dyDescent="0.25">
      <c r="A283" s="656" t="s">
        <v>1250</v>
      </c>
      <c r="B283" s="656" t="s">
        <v>429</v>
      </c>
      <c r="C283" s="755">
        <v>19202000500</v>
      </c>
      <c r="D283" s="780">
        <v>2.2599999999999998</v>
      </c>
      <c r="E283" s="675" t="s">
        <v>419</v>
      </c>
    </row>
    <row r="284" spans="1:5" x14ac:dyDescent="0.25">
      <c r="A284" s="656" t="s">
        <v>1250</v>
      </c>
      <c r="B284" s="656" t="s">
        <v>429</v>
      </c>
      <c r="C284" s="755">
        <v>19202000490</v>
      </c>
      <c r="D284" s="780">
        <v>2.15</v>
      </c>
      <c r="E284" s="675" t="s">
        <v>419</v>
      </c>
    </row>
    <row r="285" spans="1:5" x14ac:dyDescent="0.25">
      <c r="A285" s="656" t="s">
        <v>1250</v>
      </c>
      <c r="B285" s="656" t="s">
        <v>429</v>
      </c>
      <c r="C285" s="755">
        <v>19202000491</v>
      </c>
      <c r="D285" s="780">
        <v>2.04</v>
      </c>
      <c r="E285" s="675" t="s">
        <v>419</v>
      </c>
    </row>
    <row r="286" spans="1:5" x14ac:dyDescent="0.25">
      <c r="A286" s="656" t="s">
        <v>1250</v>
      </c>
      <c r="B286" s="656" t="s">
        <v>429</v>
      </c>
      <c r="C286" s="755">
        <v>19202000485</v>
      </c>
      <c r="D286" s="780">
        <v>1.99</v>
      </c>
      <c r="E286" s="684" t="s">
        <v>420</v>
      </c>
    </row>
    <row r="287" spans="1:5" x14ac:dyDescent="0.25">
      <c r="A287" s="656" t="s">
        <v>1250</v>
      </c>
      <c r="B287" s="656" t="s">
        <v>429</v>
      </c>
      <c r="C287" s="755">
        <v>19202000506</v>
      </c>
      <c r="D287" s="780">
        <v>1.95</v>
      </c>
      <c r="E287" s="684" t="s">
        <v>420</v>
      </c>
    </row>
    <row r="288" spans="1:5" x14ac:dyDescent="0.25">
      <c r="A288" s="656" t="s">
        <v>1250</v>
      </c>
      <c r="B288" s="656" t="s">
        <v>429</v>
      </c>
      <c r="C288" s="755">
        <v>19202000478</v>
      </c>
      <c r="D288" s="780">
        <v>1.89</v>
      </c>
      <c r="E288" s="684" t="s">
        <v>420</v>
      </c>
    </row>
    <row r="289" spans="1:5" x14ac:dyDescent="0.25">
      <c r="A289" s="656" t="s">
        <v>1250</v>
      </c>
      <c r="B289" s="656" t="s">
        <v>429</v>
      </c>
      <c r="C289" s="755">
        <v>19202000508</v>
      </c>
      <c r="D289" s="780">
        <v>1.75</v>
      </c>
      <c r="E289" s="684" t="s">
        <v>420</v>
      </c>
    </row>
    <row r="290" spans="1:5" x14ac:dyDescent="0.25">
      <c r="A290" s="656" t="s">
        <v>1250</v>
      </c>
      <c r="B290" s="656" t="s">
        <v>429</v>
      </c>
      <c r="C290" s="755">
        <v>19202000513</v>
      </c>
      <c r="D290" s="780">
        <v>1.72</v>
      </c>
      <c r="E290" s="684" t="s">
        <v>420</v>
      </c>
    </row>
    <row r="291" spans="1:5" x14ac:dyDescent="0.25">
      <c r="A291" s="733" t="s">
        <v>1250</v>
      </c>
      <c r="B291" s="733" t="s">
        <v>429</v>
      </c>
      <c r="C291" s="763">
        <v>19202000498</v>
      </c>
      <c r="D291" s="781">
        <v>1.55</v>
      </c>
      <c r="E291" s="737" t="s">
        <v>420</v>
      </c>
    </row>
    <row r="292" spans="1:5" x14ac:dyDescent="0.25">
      <c r="A292" s="656" t="s">
        <v>1250</v>
      </c>
      <c r="B292" s="656" t="s">
        <v>430</v>
      </c>
      <c r="C292" s="755">
        <v>19202000481</v>
      </c>
      <c r="D292" s="780">
        <v>2.5099999999999998</v>
      </c>
      <c r="E292" s="702" t="s">
        <v>419</v>
      </c>
    </row>
    <row r="293" spans="1:5" x14ac:dyDescent="0.25">
      <c r="A293" s="656" t="s">
        <v>1250</v>
      </c>
      <c r="B293" s="656" t="s">
        <v>430</v>
      </c>
      <c r="C293" s="754">
        <v>19202000507</v>
      </c>
      <c r="D293" s="782">
        <v>2.4300000000000002</v>
      </c>
      <c r="E293" s="702" t="s">
        <v>419</v>
      </c>
    </row>
    <row r="294" spans="1:5" x14ac:dyDescent="0.25">
      <c r="A294" s="656" t="s">
        <v>1250</v>
      </c>
      <c r="B294" s="656" t="s">
        <v>430</v>
      </c>
      <c r="C294" s="754">
        <v>19202000493</v>
      </c>
      <c r="D294" s="782">
        <v>2.4</v>
      </c>
      <c r="E294" s="702" t="s">
        <v>419</v>
      </c>
    </row>
    <row r="295" spans="1:5" x14ac:dyDescent="0.25">
      <c r="A295" s="656" t="s">
        <v>1250</v>
      </c>
      <c r="B295" s="656" t="s">
        <v>430</v>
      </c>
      <c r="C295" s="754">
        <v>19202000487</v>
      </c>
      <c r="D295" s="782">
        <v>2.36</v>
      </c>
      <c r="E295" s="702" t="s">
        <v>419</v>
      </c>
    </row>
    <row r="296" spans="1:5" x14ac:dyDescent="0.25">
      <c r="A296" s="656" t="s">
        <v>1250</v>
      </c>
      <c r="B296" s="656" t="s">
        <v>430</v>
      </c>
      <c r="C296" s="754">
        <v>19202000488</v>
      </c>
      <c r="D296" s="782">
        <v>2.33</v>
      </c>
      <c r="E296" s="702" t="s">
        <v>419</v>
      </c>
    </row>
    <row r="297" spans="1:5" x14ac:dyDescent="0.25">
      <c r="A297" s="656" t="s">
        <v>1250</v>
      </c>
      <c r="B297" s="656" t="s">
        <v>430</v>
      </c>
      <c r="C297" s="754">
        <v>19202000495</v>
      </c>
      <c r="D297" s="782">
        <v>2.3199999999999998</v>
      </c>
      <c r="E297" s="702" t="s">
        <v>419</v>
      </c>
    </row>
    <row r="298" spans="1:5" x14ac:dyDescent="0.25">
      <c r="A298" s="656" t="s">
        <v>1250</v>
      </c>
      <c r="B298" s="656" t="s">
        <v>430</v>
      </c>
      <c r="C298" s="754">
        <v>19202000494</v>
      </c>
      <c r="D298" s="782">
        <v>2.2599999999999998</v>
      </c>
      <c r="E298" s="702" t="s">
        <v>419</v>
      </c>
    </row>
    <row r="299" spans="1:5" x14ac:dyDescent="0.25">
      <c r="A299" s="656" t="s">
        <v>1250</v>
      </c>
      <c r="B299" s="656" t="s">
        <v>430</v>
      </c>
      <c r="C299" s="754">
        <v>19202000492</v>
      </c>
      <c r="D299" s="782">
        <v>2.25</v>
      </c>
      <c r="E299" s="702" t="s">
        <v>419</v>
      </c>
    </row>
    <row r="300" spans="1:5" x14ac:dyDescent="0.25">
      <c r="A300" s="656" t="s">
        <v>1250</v>
      </c>
      <c r="B300" s="656" t="s">
        <v>430</v>
      </c>
      <c r="C300" s="754">
        <v>19202000504</v>
      </c>
      <c r="D300" s="782">
        <v>2.2400000000000002</v>
      </c>
      <c r="E300" s="702" t="s">
        <v>419</v>
      </c>
    </row>
    <row r="301" spans="1:5" x14ac:dyDescent="0.25">
      <c r="A301" s="656" t="s">
        <v>1250</v>
      </c>
      <c r="B301" s="656" t="s">
        <v>430</v>
      </c>
      <c r="C301" s="754">
        <v>19202000511</v>
      </c>
      <c r="D301" s="782">
        <v>2.1800000000000002</v>
      </c>
      <c r="E301" s="702" t="s">
        <v>419</v>
      </c>
    </row>
    <row r="302" spans="1:5" x14ac:dyDescent="0.25">
      <c r="A302" s="656" t="s">
        <v>1250</v>
      </c>
      <c r="B302" s="656" t="s">
        <v>430</v>
      </c>
      <c r="C302" s="754">
        <v>19202000496</v>
      </c>
      <c r="D302" s="782">
        <v>2.13</v>
      </c>
      <c r="E302" s="702" t="s">
        <v>419</v>
      </c>
    </row>
    <row r="303" spans="1:5" x14ac:dyDescent="0.25">
      <c r="A303" s="656" t="s">
        <v>1250</v>
      </c>
      <c r="B303" s="656" t="s">
        <v>430</v>
      </c>
      <c r="C303" s="754">
        <v>19202000486</v>
      </c>
      <c r="D303" s="782">
        <v>2.1</v>
      </c>
      <c r="E303" s="702" t="s">
        <v>419</v>
      </c>
    </row>
    <row r="304" spans="1:5" x14ac:dyDescent="0.25">
      <c r="A304" s="656" t="s">
        <v>1250</v>
      </c>
      <c r="B304" s="656" t="s">
        <v>430</v>
      </c>
      <c r="C304" s="754">
        <v>19202000505</v>
      </c>
      <c r="D304" s="782">
        <v>2.1</v>
      </c>
      <c r="E304" s="702" t="s">
        <v>419</v>
      </c>
    </row>
    <row r="305" spans="1:5" x14ac:dyDescent="0.25">
      <c r="A305" s="656" t="s">
        <v>1250</v>
      </c>
      <c r="B305" s="656" t="s">
        <v>430</v>
      </c>
      <c r="C305" s="754">
        <v>19202000499</v>
      </c>
      <c r="D305" s="782">
        <v>2.04</v>
      </c>
      <c r="E305" s="702" t="s">
        <v>419</v>
      </c>
    </row>
    <row r="306" spans="1:5" x14ac:dyDescent="0.25">
      <c r="A306" s="656" t="s">
        <v>1250</v>
      </c>
      <c r="B306" s="656" t="s">
        <v>430</v>
      </c>
      <c r="C306" s="754">
        <v>19202000509</v>
      </c>
      <c r="D306" s="782">
        <v>2.0299999999999998</v>
      </c>
      <c r="E306" s="702" t="s">
        <v>419</v>
      </c>
    </row>
    <row r="307" spans="1:5" x14ac:dyDescent="0.25">
      <c r="A307" s="656" t="s">
        <v>1250</v>
      </c>
      <c r="B307" s="656" t="s">
        <v>430</v>
      </c>
      <c r="C307" s="755">
        <v>19202000479</v>
      </c>
      <c r="D307" s="780">
        <v>2</v>
      </c>
      <c r="E307" s="702" t="s">
        <v>419</v>
      </c>
    </row>
    <row r="308" spans="1:5" x14ac:dyDescent="0.25">
      <c r="A308" s="656" t="s">
        <v>1250</v>
      </c>
      <c r="B308" s="656" t="s">
        <v>430</v>
      </c>
      <c r="C308" s="755">
        <v>19202000480</v>
      </c>
      <c r="D308" s="780">
        <v>1.96</v>
      </c>
      <c r="E308" s="702" t="s">
        <v>419</v>
      </c>
    </row>
    <row r="309" spans="1:5" x14ac:dyDescent="0.25">
      <c r="A309" s="656" t="s">
        <v>1250</v>
      </c>
      <c r="B309" s="656" t="s">
        <v>430</v>
      </c>
      <c r="C309" s="755">
        <v>19202000510</v>
      </c>
      <c r="D309" s="780">
        <v>1.97</v>
      </c>
      <c r="E309" s="684" t="s">
        <v>420</v>
      </c>
    </row>
    <row r="310" spans="1:5" x14ac:dyDescent="0.25">
      <c r="A310" s="656" t="s">
        <v>1250</v>
      </c>
      <c r="B310" s="656" t="s">
        <v>430</v>
      </c>
      <c r="C310" s="755">
        <v>19202000483</v>
      </c>
      <c r="D310" s="780">
        <v>1.92</v>
      </c>
      <c r="E310" s="684" t="s">
        <v>420</v>
      </c>
    </row>
    <row r="311" spans="1:5" x14ac:dyDescent="0.25">
      <c r="A311" s="656" t="s">
        <v>1250</v>
      </c>
      <c r="B311" s="656" t="s">
        <v>430</v>
      </c>
      <c r="C311" s="755">
        <v>19202000502</v>
      </c>
      <c r="D311" s="780">
        <v>1.91</v>
      </c>
      <c r="E311" s="684" t="s">
        <v>420</v>
      </c>
    </row>
    <row r="312" spans="1:5" x14ac:dyDescent="0.25">
      <c r="A312" s="656" t="s">
        <v>1250</v>
      </c>
      <c r="B312" s="656" t="s">
        <v>430</v>
      </c>
      <c r="C312" s="755">
        <v>19202000484</v>
      </c>
      <c r="D312" s="780">
        <v>1.75</v>
      </c>
      <c r="E312" s="684" t="s">
        <v>420</v>
      </c>
    </row>
    <row r="313" spans="1:5" x14ac:dyDescent="0.25">
      <c r="A313" s="656" t="s">
        <v>1250</v>
      </c>
      <c r="B313" s="656" t="s">
        <v>430</v>
      </c>
      <c r="C313" s="754">
        <v>19202000482</v>
      </c>
      <c r="D313" s="782">
        <v>1.71</v>
      </c>
      <c r="E313" s="684" t="s">
        <v>420</v>
      </c>
    </row>
    <row r="314" spans="1:5" x14ac:dyDescent="0.25">
      <c r="A314" s="656" t="s">
        <v>1250</v>
      </c>
      <c r="B314" s="656" t="s">
        <v>430</v>
      </c>
      <c r="C314" s="754">
        <v>19202000512</v>
      </c>
      <c r="D314" s="782">
        <v>1.47</v>
      </c>
      <c r="E314" s="684" t="s">
        <v>420</v>
      </c>
    </row>
  </sheetData>
  <mergeCells count="1">
    <mergeCell ref="A1:E1"/>
  </mergeCells>
  <hyperlinks>
    <hyperlink ref="C280" r:id="rId1" location="/router?komponent=taotlus&amp;id=1002934&amp;kuva=ava" display="/router?komponent=taotlus&amp;id=1002934&amp;kuva=ava"/>
    <hyperlink ref="C281" r:id="rId2" location="/router?komponent=taotlus&amp;id=1001942&amp;kuva=ava" display="https://pms.arib.pria.ee/pms-menetlus/ - /router?komponent=taotlus&amp;id=1001942&amp;kuva=ava"/>
    <hyperlink ref="C282" r:id="rId3" location="/router?komponent=taotlus&amp;id=1003095&amp;kuva=ava" display="https://pms.arib.pria.ee/pms-menetlus/ - /router?komponent=taotlus&amp;id=1003095&amp;kuva=ava"/>
    <hyperlink ref="C283" r:id="rId4" location="/router?komponent=taotlus&amp;id=1002675&amp;kuva=ava" display="https://pms.arib.pria.ee/pms-menetlus/ - /router?komponent=taotlus&amp;id=1002675&amp;kuva=ava"/>
    <hyperlink ref="C284" r:id="rId5" location="/router?komponent=taotlus&amp;id=1001956&amp;kuva=ava" display="https://pms.arib.pria.ee/pms-menetlus/ - /router?komponent=taotlus&amp;id=1001956&amp;kuva=ava"/>
    <hyperlink ref="C285" r:id="rId6" location="/router?komponent=taotlus&amp;id=1002486&amp;kuva=ava" display="https://pms.arib.pria.ee/pms-menetlus/ - /router?komponent=taotlus&amp;id=1002486&amp;kuva=ava"/>
    <hyperlink ref="C286" r:id="rId7" location="/router?komponent=taotlus&amp;id=1001765&amp;kuva=ava" display="https://pms.arib.pria.ee/pms-menetlus/ - /router?komponent=taotlus&amp;id=1001765&amp;kuva=ava"/>
    <hyperlink ref="C287" r:id="rId8" location="/router?komponent=taotlus&amp;id=1004685&amp;kuva=ava" display="https://pms.arib.pria.ee/pms-menetlus/ - /router?komponent=taotlus&amp;id=1004685&amp;kuva=ava"/>
    <hyperlink ref="C288" r:id="rId9" location="/router?komponent=taotlus&amp;id=999986&amp;kuva=ava" display="https://pms.arib.pria.ee/pms-menetlus/ - /router?komponent=taotlus&amp;id=999986&amp;kuva=ava"/>
    <hyperlink ref="C289" r:id="rId10" location="/router?komponent=taotlus&amp;id=1003157&amp;kuva=ava" display="https://pms.arib.pria.ee/pms-menetlus/ - /router?komponent=taotlus&amp;id=1003157&amp;kuva=ava"/>
    <hyperlink ref="C290" r:id="rId11" location="/router?komponent=taotlus&amp;id=1007473&amp;kuva=ava" display="https://pms.arib.pria.ee/pms-menetlus/ - /router?komponent=taotlus&amp;id=1007473&amp;kuva=ava"/>
    <hyperlink ref="C291" r:id="rId12" location="/router?komponent=taotlus&amp;id=1002222&amp;kuva=ava" display="https://pms.arib.pria.ee/pms-menetlus/ - /router?komponent=taotlus&amp;id=1002222&amp;kuva=ava"/>
    <hyperlink ref="C292" r:id="rId13" location="/router?komponent=taotlus&amp;id=1002488&amp;kuva=ava" display="https://pms.arib.pria.ee/pms-menetlus/ - /router?komponent=taotlus&amp;id=1002488&amp;kuva=ava"/>
    <hyperlink ref="C293" r:id="rId14" location="/router?komponent=taotlus&amp;id=1005089&amp;kuva=ava" display="https://pms.arib.pria.ee/pms-menetlus/ - /router?komponent=taotlus&amp;id=1005089&amp;kuva=ava"/>
    <hyperlink ref="C294" r:id="rId15" location="/router?komponent=taotlus&amp;id=1001873&amp;kuva=ava" display="https://pms.arib.pria.ee/pms-menetlus/ - /router?komponent=taotlus&amp;id=1001873&amp;kuva=ava"/>
    <hyperlink ref="C295" r:id="rId16" location="/router?komponent=taotlus&amp;id=1002929&amp;kuva=ava" display="https://pms.arib.pria.ee/pms-menetlus/ - /router?komponent=taotlus&amp;id=1002929&amp;kuva=ava"/>
    <hyperlink ref="C296" r:id="rId17" location="/router?komponent=taotlus&amp;id=1002643&amp;kuva=ava" display="https://pms.arib.pria.ee/pms-menetlus/ - /router?komponent=taotlus&amp;id=1002643&amp;kuva=ava"/>
    <hyperlink ref="C297" r:id="rId18" location="/router?komponent=taotlus&amp;id=1002875&amp;kuva=ava" display="https://pms.arib.pria.ee/pms-menetlus/ - /router?komponent=taotlus&amp;id=1002875&amp;kuva=ava"/>
    <hyperlink ref="C298" r:id="rId19" location="/router?komponent=taotlus&amp;id=1003169&amp;kuva=ava" display="https://pms.arib.pria.ee/pms-menetlus/ - /router?komponent=taotlus&amp;id=1003169&amp;kuva=ava"/>
    <hyperlink ref="C299" r:id="rId20" location="/router?komponent=taotlus&amp;id=1003154&amp;kuva=ava" display="https://pms.arib.pria.ee/pms-menetlus/ - /router?komponent=taotlus&amp;id=1003154&amp;kuva=ava"/>
    <hyperlink ref="C300" r:id="rId21" location="/router?komponent=taotlus&amp;id=1004213&amp;kuva=ava" display="https://pms.arib.pria.ee/pms-menetlus/ - /router?komponent=taotlus&amp;id=1004213&amp;kuva=ava"/>
    <hyperlink ref="C301" r:id="rId22" location="/router?komponent=taotlus&amp;id=1007401&amp;kuva=ava" display="https://pms.arib.pria.ee/pms-menetlus/ - /router?komponent=taotlus&amp;id=1007401&amp;kuva=ava"/>
    <hyperlink ref="C302" r:id="rId23" location="/router?komponent=taotlus&amp;id=999736&amp;kuva=ava" display="https://pms.arib.pria.ee/pms-menetlus/ - /router?komponent=taotlus&amp;id=999736&amp;kuva=ava"/>
    <hyperlink ref="C303" r:id="rId24" location="/router?komponent=taotlus&amp;id=1003538&amp;kuva=ava" display="https://pms.arib.pria.ee/pms-menetlus/ - /router?komponent=taotlus&amp;id=1003538&amp;kuva=ava"/>
    <hyperlink ref="C304" r:id="rId25" location="/router?komponent=taotlus&amp;id=1003168&amp;kuva=ava" display="https://pms.arib.pria.ee/pms-menetlus/ - /router?komponent=taotlus&amp;id=1003168&amp;kuva=ava"/>
    <hyperlink ref="C305" r:id="rId26" location="/router?komponent=taotlus&amp;id=999775&amp;kuva=ava" display="https://pms.arib.pria.ee/pms-menetlus/ - /router?komponent=taotlus&amp;id=999775&amp;kuva=ava"/>
    <hyperlink ref="C306" r:id="rId27" location="/router?komponent=taotlus&amp;id=1007349&amp;kuva=ava" display="https://pms.arib.pria.ee/pms-menetlus/ - /router?komponent=taotlus&amp;id=1007349&amp;kuva=ava"/>
    <hyperlink ref="C307" r:id="rId28" location="/router?komponent=taotlus&amp;id=1000349&amp;kuva=ava" display="https://pms.arib.pria.ee/pms-menetlus/ - /router?komponent=taotlus&amp;id=1000349&amp;kuva=ava"/>
    <hyperlink ref="C309" r:id="rId29" location="/router?komponent=taotlus&amp;id=1003229&amp;kuva=ava" display="https://pms.arib.pria.ee/pms-menetlus/ - /router?komponent=taotlus&amp;id=1003229&amp;kuva=ava"/>
    <hyperlink ref="C308" r:id="rId30" location="/router?komponent=taotlus&amp;id=1002665&amp;kuva=ava" display="https://pms.arib.pria.ee/pms-menetlus/ - /router?komponent=taotlus&amp;id=1002665&amp;kuva=ava"/>
    <hyperlink ref="C310" r:id="rId31" location="/router?komponent=taotlus&amp;id=1003308&amp;kuva=ava" display="https://pms.arib.pria.ee/pms-menetlus/ - /router?komponent=taotlus&amp;id=1003308&amp;kuva=ava"/>
    <hyperlink ref="C311" r:id="rId32" location="/router?komponent=taotlus&amp;id=1002271&amp;kuva=ava" display="https://pms.arib.pria.ee/pms-menetlus/ - /router?komponent=taotlus&amp;id=1002271&amp;kuva=ava"/>
    <hyperlink ref="C312" r:id="rId33" location="/router?komponent=taotlus&amp;id=1003343&amp;kuva=ava" display="https://pms.arib.pria.ee/pms-menetlus/ - /router?komponent=taotlus&amp;id=1003343&amp;kuva=ava"/>
    <hyperlink ref="C313" r:id="rId34" location="/router?komponent=taotlus&amp;id=1002651&amp;kuva=ava" display="https://pms.arib.pria.ee/pms-menetlus/ - /router?komponent=taotlus&amp;id=1002651&amp;kuva=ava"/>
    <hyperlink ref="C314" r:id="rId35" location="/router?komponent=taotlus&amp;id=1007400&amp;kuva=ava" display="https://pms.arib.pria.ee/pms-menetlus/ - /router?komponent=taotlus&amp;id=1007400&amp;kuva=ava"/>
  </hyperlinks>
  <pageMargins left="0.7" right="0.7" top="0.75" bottom="0.75" header="0.3" footer="0.3"/>
  <pageSetup paperSize="9" orientation="portrait" r:id="rId3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pane ySplit="2" topLeftCell="A104" activePane="bottomLeft" state="frozen"/>
      <selection pane="bottomLeft" activeCell="K116" sqref="K116"/>
    </sheetView>
  </sheetViews>
  <sheetFormatPr defaultRowHeight="15" x14ac:dyDescent="0.25"/>
  <cols>
    <col min="1" max="1" width="21.140625" bestFit="1" customWidth="1"/>
    <col min="2" max="2" width="41.5703125" customWidth="1"/>
    <col min="3" max="3" width="21.140625" customWidth="1"/>
    <col min="4" max="4" width="17.140625" customWidth="1"/>
    <col min="5" max="5" width="18.42578125" customWidth="1"/>
  </cols>
  <sheetData>
    <row r="1" spans="1:5" ht="15.75" x14ac:dyDescent="0.25">
      <c r="A1" s="819" t="s">
        <v>25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2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2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2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2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2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2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2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2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2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2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.75" thickBot="1" x14ac:dyDescent="0.3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2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2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.75" thickBot="1" x14ac:dyDescent="0.3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2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2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2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2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2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2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2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2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2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2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2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2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.75" thickBot="1" x14ac:dyDescent="0.3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25">
      <c r="A31" s="184" t="s">
        <v>710</v>
      </c>
      <c r="B31" s="381" t="s">
        <v>245</v>
      </c>
      <c r="C31" s="185" t="s">
        <v>711</v>
      </c>
      <c r="D31" s="383">
        <v>3.33</v>
      </c>
      <c r="E31" s="382" t="s">
        <v>419</v>
      </c>
    </row>
    <row r="32" spans="1:5" x14ac:dyDescent="0.25">
      <c r="A32" s="182" t="s">
        <v>710</v>
      </c>
      <c r="B32" s="102" t="s">
        <v>245</v>
      </c>
      <c r="C32" s="5" t="s">
        <v>712</v>
      </c>
      <c r="D32" s="8">
        <v>3.16</v>
      </c>
      <c r="E32" s="380" t="s">
        <v>419</v>
      </c>
    </row>
    <row r="33" spans="1:5" x14ac:dyDescent="0.25">
      <c r="A33" s="182" t="s">
        <v>710</v>
      </c>
      <c r="B33" s="102" t="s">
        <v>245</v>
      </c>
      <c r="C33" s="5" t="s">
        <v>713</v>
      </c>
      <c r="D33" s="8">
        <v>3.01</v>
      </c>
      <c r="E33" s="380" t="s">
        <v>419</v>
      </c>
    </row>
    <row r="34" spans="1:5" x14ac:dyDescent="0.25">
      <c r="A34" s="182" t="s">
        <v>710</v>
      </c>
      <c r="B34" s="102" t="s">
        <v>245</v>
      </c>
      <c r="C34" s="5" t="s">
        <v>714</v>
      </c>
      <c r="D34" s="8">
        <v>2.99</v>
      </c>
      <c r="E34" s="380" t="s">
        <v>419</v>
      </c>
    </row>
    <row r="35" spans="1:5" x14ac:dyDescent="0.25">
      <c r="A35" s="182" t="s">
        <v>710</v>
      </c>
      <c r="B35" s="102" t="s">
        <v>245</v>
      </c>
      <c r="C35" s="5" t="s">
        <v>715</v>
      </c>
      <c r="D35" s="8">
        <v>2.92</v>
      </c>
      <c r="E35" s="380" t="s">
        <v>419</v>
      </c>
    </row>
    <row r="36" spans="1:5" x14ac:dyDescent="0.25">
      <c r="A36" s="182" t="s">
        <v>710</v>
      </c>
      <c r="B36" s="102" t="s">
        <v>245</v>
      </c>
      <c r="C36" s="5" t="s">
        <v>716</v>
      </c>
      <c r="D36" s="8">
        <v>2.91</v>
      </c>
      <c r="E36" s="380" t="s">
        <v>419</v>
      </c>
    </row>
    <row r="37" spans="1:5" x14ac:dyDescent="0.25">
      <c r="A37" s="182" t="s">
        <v>710</v>
      </c>
      <c r="B37" s="102" t="s">
        <v>245</v>
      </c>
      <c r="C37" s="5" t="s">
        <v>717</v>
      </c>
      <c r="D37" s="8">
        <v>2.77</v>
      </c>
      <c r="E37" s="380" t="s">
        <v>419</v>
      </c>
    </row>
    <row r="38" spans="1:5" x14ac:dyDescent="0.25">
      <c r="A38" s="182" t="s">
        <v>710</v>
      </c>
      <c r="B38" s="102" t="s">
        <v>245</v>
      </c>
      <c r="C38" s="5" t="s">
        <v>718</v>
      </c>
      <c r="D38" s="8">
        <v>2.73</v>
      </c>
      <c r="E38" s="380" t="s">
        <v>419</v>
      </c>
    </row>
    <row r="39" spans="1:5" x14ac:dyDescent="0.25">
      <c r="A39" s="182" t="s">
        <v>710</v>
      </c>
      <c r="B39" s="102" t="s">
        <v>245</v>
      </c>
      <c r="C39" s="5" t="s">
        <v>719</v>
      </c>
      <c r="D39" s="8">
        <v>2.6</v>
      </c>
      <c r="E39" s="380" t="s">
        <v>419</v>
      </c>
    </row>
    <row r="40" spans="1:5" x14ac:dyDescent="0.2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2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2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2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25">
      <c r="A44" s="182" t="s">
        <v>710</v>
      </c>
      <c r="B44" s="102" t="s">
        <v>258</v>
      </c>
      <c r="C44" s="5" t="s">
        <v>724</v>
      </c>
      <c r="D44" s="8">
        <v>3.34</v>
      </c>
      <c r="E44" s="380" t="s">
        <v>419</v>
      </c>
    </row>
    <row r="45" spans="1:5" x14ac:dyDescent="0.25">
      <c r="A45" s="182" t="s">
        <v>710</v>
      </c>
      <c r="B45" s="102" t="s">
        <v>258</v>
      </c>
      <c r="C45" s="5" t="s">
        <v>725</v>
      </c>
      <c r="D45" s="8">
        <v>2.8</v>
      </c>
      <c r="E45" s="380" t="s">
        <v>419</v>
      </c>
    </row>
    <row r="46" spans="1:5" x14ac:dyDescent="0.25">
      <c r="A46" s="182" t="s">
        <v>710</v>
      </c>
      <c r="B46" s="102" t="s">
        <v>258</v>
      </c>
      <c r="C46" s="5" t="s">
        <v>726</v>
      </c>
      <c r="D46" s="8">
        <v>2.5</v>
      </c>
      <c r="E46" s="380" t="s">
        <v>419</v>
      </c>
    </row>
    <row r="47" spans="1:5" x14ac:dyDescent="0.25">
      <c r="A47" s="182" t="s">
        <v>710</v>
      </c>
      <c r="B47" s="102" t="s">
        <v>259</v>
      </c>
      <c r="C47" s="5" t="s">
        <v>727</v>
      </c>
      <c r="D47" s="8">
        <v>3.43</v>
      </c>
      <c r="E47" s="380" t="s">
        <v>419</v>
      </c>
    </row>
    <row r="48" spans="1:5" x14ac:dyDescent="0.25">
      <c r="A48" s="182" t="s">
        <v>710</v>
      </c>
      <c r="B48" s="102" t="s">
        <v>259</v>
      </c>
      <c r="C48" s="5" t="s">
        <v>728</v>
      </c>
      <c r="D48" s="8">
        <v>3.37</v>
      </c>
      <c r="E48" s="380" t="s">
        <v>419</v>
      </c>
    </row>
    <row r="49" spans="1:5" x14ac:dyDescent="0.25">
      <c r="A49" s="182" t="s">
        <v>710</v>
      </c>
      <c r="B49" s="102" t="s">
        <v>259</v>
      </c>
      <c r="C49" s="5" t="s">
        <v>729</v>
      </c>
      <c r="D49" s="8">
        <v>3.19</v>
      </c>
      <c r="E49" s="380" t="s">
        <v>419</v>
      </c>
    </row>
    <row r="50" spans="1:5" x14ac:dyDescent="0.25">
      <c r="A50" s="182" t="s">
        <v>710</v>
      </c>
      <c r="B50" s="102" t="s">
        <v>259</v>
      </c>
      <c r="C50" s="5" t="s">
        <v>730</v>
      </c>
      <c r="D50" s="8">
        <v>3.1</v>
      </c>
      <c r="E50" s="380" t="s">
        <v>419</v>
      </c>
    </row>
    <row r="51" spans="1:5" x14ac:dyDescent="0.25">
      <c r="A51" s="182" t="s">
        <v>710</v>
      </c>
      <c r="B51" s="102" t="s">
        <v>259</v>
      </c>
      <c r="C51" s="5" t="s">
        <v>731</v>
      </c>
      <c r="D51" s="8">
        <v>3.09</v>
      </c>
      <c r="E51" s="380" t="s">
        <v>419</v>
      </c>
    </row>
    <row r="52" spans="1:5" x14ac:dyDescent="0.25">
      <c r="A52" s="182" t="s">
        <v>710</v>
      </c>
      <c r="B52" s="102" t="s">
        <v>259</v>
      </c>
      <c r="C52" s="5" t="s">
        <v>732</v>
      </c>
      <c r="D52" s="8">
        <v>2.97</v>
      </c>
      <c r="E52" s="380" t="s">
        <v>419</v>
      </c>
    </row>
    <row r="53" spans="1:5" x14ac:dyDescent="0.25">
      <c r="A53" s="182" t="s">
        <v>710</v>
      </c>
      <c r="B53" s="102" t="s">
        <v>259</v>
      </c>
      <c r="C53" s="5" t="s">
        <v>733</v>
      </c>
      <c r="D53" s="8">
        <v>2.84</v>
      </c>
      <c r="E53" s="380" t="s">
        <v>419</v>
      </c>
    </row>
    <row r="54" spans="1:5" x14ac:dyDescent="0.25">
      <c r="A54" s="182" t="s">
        <v>710</v>
      </c>
      <c r="B54" s="102" t="s">
        <v>259</v>
      </c>
      <c r="C54" s="5" t="s">
        <v>734</v>
      </c>
      <c r="D54" s="8">
        <v>2.56</v>
      </c>
      <c r="E54" s="380" t="s">
        <v>419</v>
      </c>
    </row>
    <row r="55" spans="1:5" x14ac:dyDescent="0.2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25">
      <c r="A56" s="182" t="s">
        <v>1120</v>
      </c>
      <c r="B56" s="102" t="s">
        <v>245</v>
      </c>
      <c r="C56" s="2">
        <v>19201800661</v>
      </c>
      <c r="D56" s="2">
        <v>3.13</v>
      </c>
      <c r="E56" s="380" t="s">
        <v>419</v>
      </c>
    </row>
    <row r="57" spans="1:5" x14ac:dyDescent="0.25">
      <c r="A57" s="372" t="s">
        <v>1120</v>
      </c>
      <c r="B57" s="102" t="s">
        <v>245</v>
      </c>
      <c r="C57" s="2">
        <v>19201800653</v>
      </c>
      <c r="D57" s="2">
        <v>2.99</v>
      </c>
      <c r="E57" s="380" t="s">
        <v>419</v>
      </c>
    </row>
    <row r="58" spans="1:5" x14ac:dyDescent="0.25">
      <c r="A58" s="372" t="s">
        <v>1120</v>
      </c>
      <c r="B58" s="102" t="s">
        <v>245</v>
      </c>
      <c r="C58" s="2">
        <v>19201800662</v>
      </c>
      <c r="D58" s="2">
        <v>2.7</v>
      </c>
      <c r="E58" s="380" t="s">
        <v>419</v>
      </c>
    </row>
    <row r="59" spans="1:5" x14ac:dyDescent="0.25">
      <c r="A59" s="372" t="s">
        <v>1120</v>
      </c>
      <c r="B59" s="102" t="s">
        <v>245</v>
      </c>
      <c r="C59" s="2">
        <v>19201800658</v>
      </c>
      <c r="D59" s="2">
        <v>2.69</v>
      </c>
      <c r="E59" s="380" t="s">
        <v>419</v>
      </c>
    </row>
    <row r="60" spans="1:5" x14ac:dyDescent="0.25">
      <c r="A60" s="372" t="s">
        <v>1120</v>
      </c>
      <c r="B60" s="102" t="s">
        <v>245</v>
      </c>
      <c r="C60" s="2">
        <v>19201800647</v>
      </c>
      <c r="D60" s="2">
        <v>2.52</v>
      </c>
      <c r="E60" s="380" t="s">
        <v>419</v>
      </c>
    </row>
    <row r="61" spans="1:5" x14ac:dyDescent="0.25">
      <c r="A61" s="372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25">
      <c r="A62" s="372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25">
      <c r="A63" s="372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25">
      <c r="A64" s="372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25">
      <c r="A65" s="372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25">
      <c r="A66" s="372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25">
      <c r="A67" s="372" t="s">
        <v>1120</v>
      </c>
      <c r="B67" s="102" t="s">
        <v>258</v>
      </c>
      <c r="C67" s="2">
        <v>19201800671</v>
      </c>
      <c r="D67" s="2">
        <v>2.93</v>
      </c>
      <c r="E67" s="380" t="s">
        <v>419</v>
      </c>
    </row>
    <row r="68" spans="1:5" x14ac:dyDescent="0.25">
      <c r="A68" s="372" t="s">
        <v>1120</v>
      </c>
      <c r="B68" s="102" t="s">
        <v>258</v>
      </c>
      <c r="C68" s="2">
        <v>19201800654</v>
      </c>
      <c r="D68" s="2">
        <v>2.89</v>
      </c>
      <c r="E68" s="380" t="s">
        <v>419</v>
      </c>
    </row>
    <row r="69" spans="1:5" x14ac:dyDescent="0.25">
      <c r="A69" s="372" t="s">
        <v>1120</v>
      </c>
      <c r="B69" s="102" t="s">
        <v>258</v>
      </c>
      <c r="C69" s="2">
        <v>19201800667</v>
      </c>
      <c r="D69" s="2">
        <v>2.5499999999999998</v>
      </c>
      <c r="E69" s="380" t="s">
        <v>419</v>
      </c>
    </row>
    <row r="70" spans="1:5" x14ac:dyDescent="0.25">
      <c r="A70" s="372" t="s">
        <v>1120</v>
      </c>
      <c r="B70" s="102" t="s">
        <v>259</v>
      </c>
      <c r="C70" s="2">
        <v>19201800652</v>
      </c>
      <c r="D70" s="2">
        <v>3.3</v>
      </c>
      <c r="E70" s="380" t="s">
        <v>419</v>
      </c>
    </row>
    <row r="71" spans="1:5" x14ac:dyDescent="0.25">
      <c r="A71" s="372" t="s">
        <v>1120</v>
      </c>
      <c r="B71" s="102" t="s">
        <v>259</v>
      </c>
      <c r="C71" s="2">
        <v>19201800643</v>
      </c>
      <c r="D71" s="2">
        <v>3.25</v>
      </c>
      <c r="E71" s="380" t="s">
        <v>419</v>
      </c>
    </row>
    <row r="72" spans="1:5" x14ac:dyDescent="0.25">
      <c r="A72" s="372" t="s">
        <v>1120</v>
      </c>
      <c r="B72" s="102" t="s">
        <v>259</v>
      </c>
      <c r="C72" s="2">
        <v>19201800650</v>
      </c>
      <c r="D72" s="2">
        <v>3.2</v>
      </c>
      <c r="E72" s="380" t="s">
        <v>419</v>
      </c>
    </row>
    <row r="73" spans="1:5" x14ac:dyDescent="0.25">
      <c r="A73" s="372" t="s">
        <v>1120</v>
      </c>
      <c r="B73" s="102" t="s">
        <v>259</v>
      </c>
      <c r="C73" s="2">
        <v>19201800648</v>
      </c>
      <c r="D73" s="2">
        <v>3.15</v>
      </c>
      <c r="E73" s="380" t="s">
        <v>419</v>
      </c>
    </row>
    <row r="74" spans="1:5" x14ac:dyDescent="0.25">
      <c r="A74" s="372" t="s">
        <v>1120</v>
      </c>
      <c r="B74" s="102" t="s">
        <v>259</v>
      </c>
      <c r="C74" s="2">
        <v>19201800674</v>
      </c>
      <c r="D74" s="2">
        <v>3.15</v>
      </c>
      <c r="E74" s="380" t="s">
        <v>419</v>
      </c>
    </row>
    <row r="75" spans="1:5" x14ac:dyDescent="0.25">
      <c r="A75" s="372" t="s">
        <v>1120</v>
      </c>
      <c r="B75" s="102" t="s">
        <v>259</v>
      </c>
      <c r="C75" s="2">
        <v>19201800642</v>
      </c>
      <c r="D75" s="2">
        <v>3.09</v>
      </c>
      <c r="E75" s="380" t="s">
        <v>419</v>
      </c>
    </row>
    <row r="76" spans="1:5" x14ac:dyDescent="0.25">
      <c r="A76" s="372" t="s">
        <v>1120</v>
      </c>
      <c r="B76" s="102" t="s">
        <v>259</v>
      </c>
      <c r="C76" s="2">
        <v>19201800663</v>
      </c>
      <c r="D76" s="2">
        <v>3.06</v>
      </c>
      <c r="E76" s="380" t="s">
        <v>419</v>
      </c>
    </row>
    <row r="77" spans="1:5" x14ac:dyDescent="0.25">
      <c r="A77" s="372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25">
      <c r="A78" s="372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25">
      <c r="A79" s="372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25">
      <c r="A80" s="372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25">
      <c r="A81" s="372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25">
      <c r="A82" s="372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25">
      <c r="A83" s="372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25">
      <c r="A84" s="372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25">
      <c r="A85" s="372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25">
      <c r="A86" s="372" t="s">
        <v>1193</v>
      </c>
      <c r="B86" s="102" t="s">
        <v>245</v>
      </c>
      <c r="C86" s="683">
        <v>19201900408</v>
      </c>
      <c r="D86" s="687">
        <v>3.32</v>
      </c>
      <c r="E86" s="380" t="s">
        <v>419</v>
      </c>
    </row>
    <row r="87" spans="1:5" x14ac:dyDescent="0.25">
      <c r="A87" s="372" t="s">
        <v>1193</v>
      </c>
      <c r="B87" s="102" t="s">
        <v>245</v>
      </c>
      <c r="C87" s="683">
        <v>19201900421</v>
      </c>
      <c r="D87" s="687">
        <v>3.3</v>
      </c>
      <c r="E87" s="380" t="s">
        <v>419</v>
      </c>
    </row>
    <row r="88" spans="1:5" x14ac:dyDescent="0.25">
      <c r="A88" s="372" t="s">
        <v>1193</v>
      </c>
      <c r="B88" s="102" t="s">
        <v>245</v>
      </c>
      <c r="C88" s="683">
        <v>19201900411</v>
      </c>
      <c r="D88" s="687">
        <v>3.24</v>
      </c>
      <c r="E88" s="380" t="s">
        <v>419</v>
      </c>
    </row>
    <row r="89" spans="1:5" x14ac:dyDescent="0.25">
      <c r="A89" s="372" t="s">
        <v>1193</v>
      </c>
      <c r="B89" s="102" t="s">
        <v>245</v>
      </c>
      <c r="C89" s="683">
        <v>19201900489</v>
      </c>
      <c r="D89" s="687">
        <v>3.2</v>
      </c>
      <c r="E89" s="380" t="s">
        <v>419</v>
      </c>
    </row>
    <row r="90" spans="1:5" x14ac:dyDescent="0.25">
      <c r="A90" s="372" t="s">
        <v>1193</v>
      </c>
      <c r="B90" s="102" t="s">
        <v>245</v>
      </c>
      <c r="C90" s="683">
        <v>19201900432</v>
      </c>
      <c r="D90" s="687">
        <v>3.17</v>
      </c>
      <c r="E90" s="380" t="s">
        <v>419</v>
      </c>
    </row>
    <row r="91" spans="1:5" x14ac:dyDescent="0.25">
      <c r="A91" s="372" t="s">
        <v>1193</v>
      </c>
      <c r="B91" s="102" t="s">
        <v>245</v>
      </c>
      <c r="C91" s="683">
        <v>19201900436</v>
      </c>
      <c r="D91" s="687">
        <v>2.9</v>
      </c>
      <c r="E91" s="380" t="s">
        <v>419</v>
      </c>
    </row>
    <row r="92" spans="1:5" x14ac:dyDescent="0.25">
      <c r="A92" s="372" t="s">
        <v>1193</v>
      </c>
      <c r="B92" s="102" t="s">
        <v>245</v>
      </c>
      <c r="C92" s="683">
        <v>19201900511</v>
      </c>
      <c r="D92" s="687">
        <v>2.74</v>
      </c>
      <c r="E92" s="380" t="s">
        <v>419</v>
      </c>
    </row>
    <row r="93" spans="1:5" x14ac:dyDescent="0.25">
      <c r="A93" s="372" t="s">
        <v>1193</v>
      </c>
      <c r="B93" s="102" t="s">
        <v>245</v>
      </c>
      <c r="C93" s="683">
        <v>19201900532</v>
      </c>
      <c r="D93" s="687">
        <v>2.74</v>
      </c>
      <c r="E93" s="380" t="s">
        <v>419</v>
      </c>
    </row>
    <row r="94" spans="1:5" x14ac:dyDescent="0.25">
      <c r="A94" s="372" t="s">
        <v>1193</v>
      </c>
      <c r="B94" s="102" t="s">
        <v>245</v>
      </c>
      <c r="C94" s="683">
        <v>19201900519</v>
      </c>
      <c r="D94" s="687">
        <v>2.58</v>
      </c>
      <c r="E94" s="380" t="s">
        <v>419</v>
      </c>
    </row>
    <row r="95" spans="1:5" x14ac:dyDescent="0.25">
      <c r="A95" s="372" t="s">
        <v>1193</v>
      </c>
      <c r="B95" s="102" t="s">
        <v>245</v>
      </c>
      <c r="C95" s="683">
        <v>19201900528</v>
      </c>
      <c r="D95" s="687">
        <v>2.54</v>
      </c>
      <c r="E95" s="226" t="s">
        <v>420</v>
      </c>
    </row>
    <row r="96" spans="1:5" x14ac:dyDescent="0.25">
      <c r="A96" s="372" t="s">
        <v>1193</v>
      </c>
      <c r="B96" s="2" t="s">
        <v>258</v>
      </c>
      <c r="C96" s="683">
        <v>19201900508</v>
      </c>
      <c r="D96" s="687">
        <v>3.44</v>
      </c>
      <c r="E96" s="380" t="s">
        <v>419</v>
      </c>
    </row>
    <row r="97" spans="1:5" x14ac:dyDescent="0.25">
      <c r="A97" s="372" t="s">
        <v>1193</v>
      </c>
      <c r="B97" s="2" t="s">
        <v>258</v>
      </c>
      <c r="C97" s="683">
        <v>19201900515</v>
      </c>
      <c r="D97" s="687">
        <v>3.4</v>
      </c>
      <c r="E97" s="380" t="s">
        <v>419</v>
      </c>
    </row>
    <row r="98" spans="1:5" x14ac:dyDescent="0.25">
      <c r="A98" s="372" t="s">
        <v>1193</v>
      </c>
      <c r="B98" s="102" t="s">
        <v>259</v>
      </c>
      <c r="C98" s="683">
        <v>19201900513</v>
      </c>
      <c r="D98" s="679">
        <v>3.61</v>
      </c>
      <c r="E98" s="380" t="s">
        <v>419</v>
      </c>
    </row>
    <row r="99" spans="1:5" x14ac:dyDescent="0.25">
      <c r="A99" s="372" t="s">
        <v>1193</v>
      </c>
      <c r="B99" s="102" t="s">
        <v>259</v>
      </c>
      <c r="C99" s="683">
        <v>19201900514</v>
      </c>
      <c r="D99" s="679">
        <v>3.42</v>
      </c>
      <c r="E99" s="380" t="s">
        <v>419</v>
      </c>
    </row>
    <row r="100" spans="1:5" x14ac:dyDescent="0.25">
      <c r="A100" s="372" t="s">
        <v>1193</v>
      </c>
      <c r="B100" s="102" t="s">
        <v>259</v>
      </c>
      <c r="C100" s="683">
        <v>19201900521</v>
      </c>
      <c r="D100" s="679">
        <v>3.4</v>
      </c>
      <c r="E100" s="380" t="s">
        <v>419</v>
      </c>
    </row>
    <row r="101" spans="1:5" x14ac:dyDescent="0.25">
      <c r="A101" s="372" t="s">
        <v>1193</v>
      </c>
      <c r="B101" s="102" t="s">
        <v>259</v>
      </c>
      <c r="C101" s="683">
        <v>19201900518</v>
      </c>
      <c r="D101" s="679">
        <v>3.34</v>
      </c>
      <c r="E101" s="380" t="s">
        <v>419</v>
      </c>
    </row>
    <row r="102" spans="1:5" x14ac:dyDescent="0.25">
      <c r="A102" s="372" t="s">
        <v>1193</v>
      </c>
      <c r="B102" s="102" t="s">
        <v>259</v>
      </c>
      <c r="C102" s="683">
        <v>19201900424</v>
      </c>
      <c r="D102" s="679">
        <v>3</v>
      </c>
      <c r="E102" s="380" t="s">
        <v>419</v>
      </c>
    </row>
    <row r="103" spans="1:5" x14ac:dyDescent="0.25">
      <c r="A103" s="372" t="s">
        <v>1193</v>
      </c>
      <c r="B103" s="102" t="s">
        <v>259</v>
      </c>
      <c r="C103" s="683">
        <v>19201900512</v>
      </c>
      <c r="D103" s="679">
        <v>2.96</v>
      </c>
      <c r="E103" s="380" t="s">
        <v>419</v>
      </c>
    </row>
    <row r="104" spans="1:5" x14ac:dyDescent="0.25">
      <c r="A104" s="372" t="s">
        <v>1193</v>
      </c>
      <c r="B104" s="102" t="s">
        <v>259</v>
      </c>
      <c r="C104" s="683">
        <v>19201900524</v>
      </c>
      <c r="D104" s="679">
        <v>2.92</v>
      </c>
      <c r="E104" s="380" t="s">
        <v>419</v>
      </c>
    </row>
    <row r="105" spans="1:5" x14ac:dyDescent="0.25">
      <c r="A105" s="372" t="s">
        <v>1193</v>
      </c>
      <c r="B105" s="102" t="s">
        <v>259</v>
      </c>
      <c r="C105" s="683">
        <v>19201900517</v>
      </c>
      <c r="D105" s="679">
        <v>2.79</v>
      </c>
      <c r="E105" s="380" t="s">
        <v>419</v>
      </c>
    </row>
    <row r="106" spans="1:5" x14ac:dyDescent="0.25">
      <c r="A106" s="372" t="s">
        <v>1193</v>
      </c>
      <c r="B106" s="102" t="s">
        <v>259</v>
      </c>
      <c r="C106" s="683">
        <v>19201900530</v>
      </c>
      <c r="D106" s="679">
        <v>2.76</v>
      </c>
      <c r="E106" s="226" t="s">
        <v>420</v>
      </c>
    </row>
    <row r="107" spans="1:5" x14ac:dyDescent="0.25">
      <c r="A107" s="372" t="s">
        <v>1193</v>
      </c>
      <c r="B107" s="102" t="s">
        <v>259</v>
      </c>
      <c r="C107" s="683">
        <v>19201900509</v>
      </c>
      <c r="D107" s="679">
        <v>2.73</v>
      </c>
      <c r="E107" s="226" t="s">
        <v>420</v>
      </c>
    </row>
    <row r="108" spans="1:5" x14ac:dyDescent="0.25">
      <c r="A108" s="372" t="s">
        <v>1193</v>
      </c>
      <c r="B108" s="102" t="s">
        <v>259</v>
      </c>
      <c r="C108" s="683">
        <v>19201900525</v>
      </c>
      <c r="D108" s="679">
        <v>2.69</v>
      </c>
      <c r="E108" s="226" t="s">
        <v>420</v>
      </c>
    </row>
    <row r="109" spans="1:5" x14ac:dyDescent="0.25">
      <c r="A109" s="372" t="s">
        <v>1193</v>
      </c>
      <c r="B109" s="102" t="s">
        <v>259</v>
      </c>
      <c r="C109" s="683">
        <v>19201900527</v>
      </c>
      <c r="D109" s="679">
        <v>2.62</v>
      </c>
      <c r="E109" s="226" t="s">
        <v>420</v>
      </c>
    </row>
    <row r="110" spans="1:5" x14ac:dyDescent="0.25">
      <c r="A110" s="372" t="s">
        <v>1193</v>
      </c>
      <c r="B110" s="102" t="s">
        <v>259</v>
      </c>
      <c r="C110" s="683">
        <v>19201900516</v>
      </c>
      <c r="D110" s="679">
        <v>2.46</v>
      </c>
      <c r="E110" s="226" t="s">
        <v>420</v>
      </c>
    </row>
    <row r="111" spans="1:5" x14ac:dyDescent="0.25">
      <c r="A111" s="372" t="s">
        <v>1193</v>
      </c>
      <c r="B111" s="102" t="s">
        <v>259</v>
      </c>
      <c r="C111" s="683">
        <v>19201900523</v>
      </c>
      <c r="D111" s="679">
        <v>2.46</v>
      </c>
      <c r="E111" s="226" t="s">
        <v>420</v>
      </c>
    </row>
    <row r="112" spans="1:5" x14ac:dyDescent="0.25">
      <c r="A112" s="372" t="s">
        <v>1193</v>
      </c>
      <c r="B112" s="102" t="s">
        <v>259</v>
      </c>
      <c r="C112" s="683">
        <v>19201900522</v>
      </c>
      <c r="D112" s="679">
        <v>2.4300000000000002</v>
      </c>
      <c r="E112" s="226" t="s">
        <v>420</v>
      </c>
    </row>
    <row r="113" spans="1:5" x14ac:dyDescent="0.25">
      <c r="A113" s="2" t="s">
        <v>1331</v>
      </c>
      <c r="B113" s="2" t="s">
        <v>1332</v>
      </c>
      <c r="C113" s="2">
        <v>19202100341</v>
      </c>
      <c r="D113" s="2">
        <v>3.6</v>
      </c>
      <c r="E113" s="380" t="s">
        <v>419</v>
      </c>
    </row>
    <row r="114" spans="1:5" x14ac:dyDescent="0.25">
      <c r="A114" s="2" t="s">
        <v>1331</v>
      </c>
      <c r="B114" s="2" t="s">
        <v>1332</v>
      </c>
      <c r="C114" s="2">
        <v>19202100347</v>
      </c>
      <c r="D114" s="2">
        <v>3.52</v>
      </c>
      <c r="E114" s="380" t="s">
        <v>419</v>
      </c>
    </row>
    <row r="115" spans="1:5" x14ac:dyDescent="0.25">
      <c r="A115" s="2" t="s">
        <v>1331</v>
      </c>
      <c r="B115" s="2" t="s">
        <v>1332</v>
      </c>
      <c r="C115" s="2">
        <v>19202100339</v>
      </c>
      <c r="D115" s="2">
        <v>3.47</v>
      </c>
      <c r="E115" s="380" t="s">
        <v>419</v>
      </c>
    </row>
    <row r="116" spans="1:5" x14ac:dyDescent="0.25">
      <c r="A116" s="2" t="s">
        <v>1331</v>
      </c>
      <c r="B116" s="2" t="s">
        <v>1332</v>
      </c>
      <c r="C116" s="2">
        <v>19202100348</v>
      </c>
      <c r="D116" s="2">
        <v>3.47</v>
      </c>
      <c r="E116" s="380" t="s">
        <v>419</v>
      </c>
    </row>
    <row r="117" spans="1:5" x14ac:dyDescent="0.25">
      <c r="A117" s="2" t="s">
        <v>1331</v>
      </c>
      <c r="B117" s="2" t="s">
        <v>1332</v>
      </c>
      <c r="C117" s="2">
        <v>19202100350</v>
      </c>
      <c r="D117" s="2">
        <v>3.47</v>
      </c>
      <c r="E117" s="380" t="s">
        <v>419</v>
      </c>
    </row>
    <row r="118" spans="1:5" x14ac:dyDescent="0.25">
      <c r="A118" s="2" t="s">
        <v>1331</v>
      </c>
      <c r="B118" s="2" t="s">
        <v>1332</v>
      </c>
      <c r="C118" s="2">
        <v>19202100351</v>
      </c>
      <c r="D118" s="2">
        <v>3.42</v>
      </c>
      <c r="E118" s="380" t="s">
        <v>419</v>
      </c>
    </row>
    <row r="119" spans="1:5" x14ac:dyDescent="0.25">
      <c r="A119" s="2" t="s">
        <v>1331</v>
      </c>
      <c r="B119" s="2" t="s">
        <v>1332</v>
      </c>
      <c r="C119" s="2">
        <v>19202100340</v>
      </c>
      <c r="D119" s="2">
        <v>3.41</v>
      </c>
      <c r="E119" s="380" t="s">
        <v>419</v>
      </c>
    </row>
    <row r="120" spans="1:5" x14ac:dyDescent="0.25">
      <c r="A120" s="2" t="s">
        <v>1331</v>
      </c>
      <c r="B120" s="2" t="s">
        <v>1332</v>
      </c>
      <c r="C120" s="2">
        <v>19202100344</v>
      </c>
      <c r="D120" s="2">
        <v>3.34</v>
      </c>
      <c r="E120" s="380" t="s">
        <v>419</v>
      </c>
    </row>
    <row r="121" spans="1:5" x14ac:dyDescent="0.25">
      <c r="A121" s="2" t="s">
        <v>1331</v>
      </c>
      <c r="B121" s="2" t="s">
        <v>1332</v>
      </c>
      <c r="C121" s="2">
        <v>19202100346</v>
      </c>
      <c r="D121" s="2">
        <v>3.34</v>
      </c>
      <c r="E121" s="380" t="s">
        <v>419</v>
      </c>
    </row>
    <row r="122" spans="1:5" x14ac:dyDescent="0.25">
      <c r="A122" s="2" t="s">
        <v>1331</v>
      </c>
      <c r="B122" s="2" t="s">
        <v>1332</v>
      </c>
      <c r="C122" s="2">
        <v>19202100349</v>
      </c>
      <c r="D122" s="2">
        <v>3.12</v>
      </c>
      <c r="E122" s="380" t="s">
        <v>419</v>
      </c>
    </row>
    <row r="123" spans="1:5" x14ac:dyDescent="0.25">
      <c r="A123" s="2" t="s">
        <v>1331</v>
      </c>
      <c r="B123" s="2" t="s">
        <v>1332</v>
      </c>
      <c r="C123" s="2">
        <v>19202100338</v>
      </c>
      <c r="D123" s="2">
        <v>3.1</v>
      </c>
      <c r="E123" s="380" t="s">
        <v>419</v>
      </c>
    </row>
    <row r="124" spans="1:5" x14ac:dyDescent="0.25">
      <c r="A124" s="2" t="s">
        <v>1331</v>
      </c>
      <c r="B124" s="2" t="s">
        <v>1332</v>
      </c>
      <c r="C124" s="2">
        <v>19202100345</v>
      </c>
      <c r="D124" s="2">
        <v>3.07</v>
      </c>
      <c r="E124" s="380" t="s">
        <v>419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ySplit="2" topLeftCell="A460" activePane="bottomLeft" state="frozen"/>
      <selection pane="bottomLeft" activeCell="B466" sqref="B466"/>
    </sheetView>
  </sheetViews>
  <sheetFormatPr defaultRowHeight="15" x14ac:dyDescent="0.25"/>
  <cols>
    <col min="1" max="1" width="16.140625" bestFit="1" customWidth="1"/>
    <col min="2" max="2" width="59.42578125" customWidth="1"/>
    <col min="3" max="3" width="19.140625" style="670" customWidth="1"/>
    <col min="4" max="4" width="16.85546875" style="680" customWidth="1"/>
    <col min="5" max="5" width="17.85546875" customWidth="1"/>
  </cols>
  <sheetData>
    <row r="1" spans="1:5" ht="15.75" x14ac:dyDescent="0.25">
      <c r="A1" s="830" t="s">
        <v>26</v>
      </c>
      <c r="B1" s="831"/>
      <c r="C1" s="831"/>
      <c r="D1" s="831"/>
      <c r="E1" s="832"/>
    </row>
    <row r="2" spans="1:5" ht="15.75" thickBot="1" x14ac:dyDescent="0.3">
      <c r="A2" s="53" t="s">
        <v>6</v>
      </c>
      <c r="B2" s="54" t="s">
        <v>2</v>
      </c>
      <c r="C2" s="667" t="s">
        <v>0</v>
      </c>
      <c r="D2" s="667" t="s">
        <v>1</v>
      </c>
      <c r="E2" s="57" t="s">
        <v>464</v>
      </c>
    </row>
    <row r="3" spans="1:5" x14ac:dyDescent="0.25">
      <c r="A3" s="58" t="s">
        <v>421</v>
      </c>
      <c r="B3" s="112" t="s">
        <v>422</v>
      </c>
      <c r="C3" s="668" t="str">
        <f>"619216780611"</f>
        <v>619216780611</v>
      </c>
      <c r="D3" s="157">
        <v>3.83</v>
      </c>
      <c r="E3" s="39" t="s">
        <v>419</v>
      </c>
    </row>
    <row r="4" spans="1:5" x14ac:dyDescent="0.25">
      <c r="A4" s="60" t="s">
        <v>421</v>
      </c>
      <c r="B4" s="113" t="s">
        <v>422</v>
      </c>
      <c r="C4" s="669" t="str">
        <f>"619216650672"</f>
        <v>619216650672</v>
      </c>
      <c r="D4" s="13">
        <v>3.7</v>
      </c>
      <c r="E4" s="41" t="s">
        <v>419</v>
      </c>
    </row>
    <row r="5" spans="1:5" x14ac:dyDescent="0.25">
      <c r="A5" s="60" t="s">
        <v>421</v>
      </c>
      <c r="B5" s="113" t="s">
        <v>422</v>
      </c>
      <c r="C5" s="669" t="str">
        <f>"619216780717"</f>
        <v>619216780717</v>
      </c>
      <c r="D5" s="13">
        <v>3.62</v>
      </c>
      <c r="E5" s="41" t="s">
        <v>419</v>
      </c>
    </row>
    <row r="6" spans="1:5" x14ac:dyDescent="0.25">
      <c r="A6" s="60" t="s">
        <v>421</v>
      </c>
      <c r="B6" s="113" t="s">
        <v>422</v>
      </c>
      <c r="C6" s="669" t="str">
        <f>"619216650617"</f>
        <v>619216650617</v>
      </c>
      <c r="D6" s="13">
        <v>3.62</v>
      </c>
      <c r="E6" s="41" t="s">
        <v>419</v>
      </c>
    </row>
    <row r="7" spans="1:5" x14ac:dyDescent="0.25">
      <c r="A7" s="60" t="s">
        <v>421</v>
      </c>
      <c r="B7" s="113" t="s">
        <v>422</v>
      </c>
      <c r="C7" s="669" t="str">
        <f>"619216650678"</f>
        <v>619216650678</v>
      </c>
      <c r="D7" s="13">
        <v>3.57</v>
      </c>
      <c r="E7" s="41" t="s">
        <v>419</v>
      </c>
    </row>
    <row r="8" spans="1:5" x14ac:dyDescent="0.25">
      <c r="A8" s="60" t="s">
        <v>421</v>
      </c>
      <c r="B8" s="113" t="s">
        <v>422</v>
      </c>
      <c r="C8" s="669" t="str">
        <f>"619216650666"</f>
        <v>619216650666</v>
      </c>
      <c r="D8" s="13">
        <v>3.45</v>
      </c>
      <c r="E8" s="41" t="s">
        <v>419</v>
      </c>
    </row>
    <row r="9" spans="1:5" x14ac:dyDescent="0.25">
      <c r="A9" s="60" t="s">
        <v>421</v>
      </c>
      <c r="B9" s="113" t="s">
        <v>422</v>
      </c>
      <c r="C9" s="669" t="str">
        <f>"619216650708"</f>
        <v>619216650708</v>
      </c>
      <c r="D9" s="13">
        <v>3.4</v>
      </c>
      <c r="E9" s="41" t="s">
        <v>419</v>
      </c>
    </row>
    <row r="10" spans="1:5" x14ac:dyDescent="0.25">
      <c r="A10" s="60" t="s">
        <v>421</v>
      </c>
      <c r="B10" s="113" t="s">
        <v>422</v>
      </c>
      <c r="C10" s="669" t="str">
        <f>"619216650620"</f>
        <v>619216650620</v>
      </c>
      <c r="D10" s="13">
        <v>3.4</v>
      </c>
      <c r="E10" s="41" t="s">
        <v>419</v>
      </c>
    </row>
    <row r="11" spans="1:5" x14ac:dyDescent="0.25">
      <c r="A11" s="60" t="s">
        <v>421</v>
      </c>
      <c r="B11" s="113" t="s">
        <v>422</v>
      </c>
      <c r="C11" s="669" t="str">
        <f>"619216370651"</f>
        <v>619216370651</v>
      </c>
      <c r="D11" s="13">
        <v>3.38</v>
      </c>
      <c r="E11" s="41" t="s">
        <v>419</v>
      </c>
    </row>
    <row r="12" spans="1:5" x14ac:dyDescent="0.25">
      <c r="A12" s="60" t="s">
        <v>421</v>
      </c>
      <c r="B12" s="113" t="s">
        <v>422</v>
      </c>
      <c r="C12" s="669" t="str">
        <f>"619216650648"</f>
        <v>619216650648</v>
      </c>
      <c r="D12" s="13">
        <v>3.38</v>
      </c>
      <c r="E12" s="41" t="s">
        <v>419</v>
      </c>
    </row>
    <row r="13" spans="1:5" x14ac:dyDescent="0.25">
      <c r="A13" s="60" t="s">
        <v>421</v>
      </c>
      <c r="B13" s="113" t="s">
        <v>422</v>
      </c>
      <c r="C13" s="669" t="str">
        <f>"619216650631"</f>
        <v>619216650631</v>
      </c>
      <c r="D13" s="13">
        <v>3.37</v>
      </c>
      <c r="E13" s="41" t="s">
        <v>419</v>
      </c>
    </row>
    <row r="14" spans="1:5" x14ac:dyDescent="0.25">
      <c r="A14" s="60" t="s">
        <v>421</v>
      </c>
      <c r="B14" s="113" t="s">
        <v>422</v>
      </c>
      <c r="C14" s="669" t="str">
        <f>"619216780665"</f>
        <v>619216780665</v>
      </c>
      <c r="D14" s="13">
        <v>3.36</v>
      </c>
      <c r="E14" s="41" t="s">
        <v>419</v>
      </c>
    </row>
    <row r="15" spans="1:5" x14ac:dyDescent="0.25">
      <c r="A15" s="60" t="s">
        <v>421</v>
      </c>
      <c r="B15" s="113" t="s">
        <v>422</v>
      </c>
      <c r="C15" s="669" t="str">
        <f>"619216650643"</f>
        <v>619216650643</v>
      </c>
      <c r="D15" s="13">
        <v>3.33</v>
      </c>
      <c r="E15" s="41" t="s">
        <v>419</v>
      </c>
    </row>
    <row r="16" spans="1:5" x14ac:dyDescent="0.25">
      <c r="A16" s="60" t="s">
        <v>421</v>
      </c>
      <c r="B16" s="113" t="s">
        <v>422</v>
      </c>
      <c r="C16" s="669" t="str">
        <f>"619216650676"</f>
        <v>619216650676</v>
      </c>
      <c r="D16" s="13">
        <v>3.31</v>
      </c>
      <c r="E16" s="41" t="s">
        <v>419</v>
      </c>
    </row>
    <row r="17" spans="1:5" x14ac:dyDescent="0.25">
      <c r="A17" s="60" t="s">
        <v>421</v>
      </c>
      <c r="B17" s="113" t="s">
        <v>422</v>
      </c>
      <c r="C17" s="669" t="str">
        <f>"619216650700"</f>
        <v>619216650700</v>
      </c>
      <c r="D17" s="13">
        <v>3.3</v>
      </c>
      <c r="E17" s="41" t="s">
        <v>419</v>
      </c>
    </row>
    <row r="18" spans="1:5" x14ac:dyDescent="0.25">
      <c r="A18" s="60" t="s">
        <v>421</v>
      </c>
      <c r="B18" s="113" t="s">
        <v>422</v>
      </c>
      <c r="C18" s="669" t="str">
        <f>"619216650621"</f>
        <v>619216650621</v>
      </c>
      <c r="D18" s="13">
        <v>3.21</v>
      </c>
      <c r="E18" s="41" t="s">
        <v>419</v>
      </c>
    </row>
    <row r="19" spans="1:5" x14ac:dyDescent="0.25">
      <c r="A19" s="60" t="s">
        <v>421</v>
      </c>
      <c r="B19" s="113" t="s">
        <v>422</v>
      </c>
      <c r="C19" s="669" t="str">
        <f>"619216650723"</f>
        <v>619216650723</v>
      </c>
      <c r="D19" s="13">
        <v>3.2</v>
      </c>
      <c r="E19" s="41" t="s">
        <v>419</v>
      </c>
    </row>
    <row r="20" spans="1:5" x14ac:dyDescent="0.25">
      <c r="A20" s="60" t="s">
        <v>421</v>
      </c>
      <c r="B20" s="113" t="s">
        <v>422</v>
      </c>
      <c r="C20" s="669" t="str">
        <f>"619216650655"</f>
        <v>619216650655</v>
      </c>
      <c r="D20" s="13">
        <v>3.12</v>
      </c>
      <c r="E20" s="66" t="s">
        <v>420</v>
      </c>
    </row>
    <row r="21" spans="1:5" x14ac:dyDescent="0.25">
      <c r="A21" s="60" t="s">
        <v>421</v>
      </c>
      <c r="B21" s="113" t="s">
        <v>422</v>
      </c>
      <c r="C21" s="669" t="str">
        <f>"619216650653"</f>
        <v>619216650653</v>
      </c>
      <c r="D21" s="13">
        <v>3.08</v>
      </c>
      <c r="E21" s="66" t="s">
        <v>420</v>
      </c>
    </row>
    <row r="22" spans="1:5" x14ac:dyDescent="0.25">
      <c r="A22" s="60" t="s">
        <v>421</v>
      </c>
      <c r="B22" s="113" t="s">
        <v>422</v>
      </c>
      <c r="C22" s="669" t="str">
        <f>"619216370633"</f>
        <v>619216370633</v>
      </c>
      <c r="D22" s="13">
        <v>3.03</v>
      </c>
      <c r="E22" s="66" t="s">
        <v>420</v>
      </c>
    </row>
    <row r="23" spans="1:5" x14ac:dyDescent="0.25">
      <c r="A23" s="60" t="s">
        <v>421</v>
      </c>
      <c r="B23" s="113" t="s">
        <v>422</v>
      </c>
      <c r="C23" s="669" t="str">
        <f>"619316650039"</f>
        <v>619316650039</v>
      </c>
      <c r="D23" s="13">
        <v>3.03</v>
      </c>
      <c r="E23" s="66" t="s">
        <v>420</v>
      </c>
    </row>
    <row r="24" spans="1:5" x14ac:dyDescent="0.25">
      <c r="A24" s="60" t="s">
        <v>421</v>
      </c>
      <c r="B24" s="113" t="s">
        <v>422</v>
      </c>
      <c r="C24" s="669" t="str">
        <f>"619216650719"</f>
        <v>619216650719</v>
      </c>
      <c r="D24" s="13">
        <v>3.02</v>
      </c>
      <c r="E24" s="66" t="s">
        <v>420</v>
      </c>
    </row>
    <row r="25" spans="1:5" x14ac:dyDescent="0.25">
      <c r="A25" s="60" t="s">
        <v>421</v>
      </c>
      <c r="B25" s="113" t="s">
        <v>422</v>
      </c>
      <c r="C25" s="669" t="str">
        <f>"619216650658"</f>
        <v>619216650658</v>
      </c>
      <c r="D25" s="13">
        <v>3.02</v>
      </c>
      <c r="E25" s="66" t="s">
        <v>420</v>
      </c>
    </row>
    <row r="26" spans="1:5" x14ac:dyDescent="0.25">
      <c r="A26" s="60" t="s">
        <v>421</v>
      </c>
      <c r="B26" s="113" t="s">
        <v>422</v>
      </c>
      <c r="C26" s="669" t="str">
        <f>"619216650649"</f>
        <v>619216650649</v>
      </c>
      <c r="D26" s="13">
        <v>3.01</v>
      </c>
      <c r="E26" s="66" t="s">
        <v>420</v>
      </c>
    </row>
    <row r="27" spans="1:5" x14ac:dyDescent="0.25">
      <c r="A27" s="60" t="s">
        <v>421</v>
      </c>
      <c r="B27" s="113" t="s">
        <v>422</v>
      </c>
      <c r="C27" s="669" t="str">
        <f>"619216650668"</f>
        <v>619216650668</v>
      </c>
      <c r="D27" s="13">
        <v>2.98</v>
      </c>
      <c r="E27" s="66" t="s">
        <v>420</v>
      </c>
    </row>
    <row r="28" spans="1:5" x14ac:dyDescent="0.25">
      <c r="A28" s="60" t="s">
        <v>421</v>
      </c>
      <c r="B28" s="113" t="s">
        <v>422</v>
      </c>
      <c r="C28" s="669" t="str">
        <f>"619216650715"</f>
        <v>619216650715</v>
      </c>
      <c r="D28" s="13">
        <v>2.97</v>
      </c>
      <c r="E28" s="66" t="s">
        <v>420</v>
      </c>
    </row>
    <row r="29" spans="1:5" x14ac:dyDescent="0.25">
      <c r="A29" s="60" t="s">
        <v>421</v>
      </c>
      <c r="B29" s="113" t="s">
        <v>422</v>
      </c>
      <c r="C29" s="669" t="str">
        <f>"619216650636"</f>
        <v>619216650636</v>
      </c>
      <c r="D29" s="13">
        <v>2.96</v>
      </c>
      <c r="E29" s="66" t="s">
        <v>420</v>
      </c>
    </row>
    <row r="30" spans="1:5" x14ac:dyDescent="0.25">
      <c r="A30" s="60" t="s">
        <v>421</v>
      </c>
      <c r="B30" s="113" t="s">
        <v>422</v>
      </c>
      <c r="C30" s="669" t="str">
        <f>"619216650681"</f>
        <v>619216650681</v>
      </c>
      <c r="D30" s="13">
        <v>2.95</v>
      </c>
      <c r="E30" s="66" t="s">
        <v>420</v>
      </c>
    </row>
    <row r="31" spans="1:5" x14ac:dyDescent="0.25">
      <c r="A31" s="60" t="s">
        <v>421</v>
      </c>
      <c r="B31" s="113" t="s">
        <v>422</v>
      </c>
      <c r="C31" s="669" t="str">
        <f>"619216650703"</f>
        <v>619216650703</v>
      </c>
      <c r="D31" s="13">
        <v>2.95</v>
      </c>
      <c r="E31" s="66" t="s">
        <v>420</v>
      </c>
    </row>
    <row r="32" spans="1:5" x14ac:dyDescent="0.25">
      <c r="A32" s="60" t="s">
        <v>421</v>
      </c>
      <c r="B32" s="113" t="s">
        <v>422</v>
      </c>
      <c r="C32" s="669" t="str">
        <f>"619216650650"</f>
        <v>619216650650</v>
      </c>
      <c r="D32" s="13">
        <v>2.95</v>
      </c>
      <c r="E32" s="66" t="s">
        <v>420</v>
      </c>
    </row>
    <row r="33" spans="1:5" x14ac:dyDescent="0.25">
      <c r="A33" s="60" t="s">
        <v>421</v>
      </c>
      <c r="B33" s="113" t="s">
        <v>422</v>
      </c>
      <c r="C33" s="669" t="str">
        <f>"619216650635"</f>
        <v>619216650635</v>
      </c>
      <c r="D33" s="13">
        <v>2.93</v>
      </c>
      <c r="E33" s="66" t="s">
        <v>420</v>
      </c>
    </row>
    <row r="34" spans="1:5" x14ac:dyDescent="0.25">
      <c r="A34" s="60" t="s">
        <v>421</v>
      </c>
      <c r="B34" s="113" t="s">
        <v>422</v>
      </c>
      <c r="C34" s="669" t="str">
        <f>"619216650716"</f>
        <v>619216650716</v>
      </c>
      <c r="D34" s="13">
        <v>2.91</v>
      </c>
      <c r="E34" s="66" t="s">
        <v>420</v>
      </c>
    </row>
    <row r="35" spans="1:5" x14ac:dyDescent="0.25">
      <c r="A35" s="60" t="s">
        <v>421</v>
      </c>
      <c r="B35" s="113" t="s">
        <v>422</v>
      </c>
      <c r="C35" s="669" t="str">
        <f>"619216780656"</f>
        <v>619216780656</v>
      </c>
      <c r="D35" s="13">
        <v>2.89</v>
      </c>
      <c r="E35" s="66" t="s">
        <v>420</v>
      </c>
    </row>
    <row r="36" spans="1:5" x14ac:dyDescent="0.25">
      <c r="A36" s="60" t="s">
        <v>421</v>
      </c>
      <c r="B36" s="113" t="s">
        <v>422</v>
      </c>
      <c r="C36" s="669" t="str">
        <f>"619216650727"</f>
        <v>619216650727</v>
      </c>
      <c r="D36" s="13">
        <v>2.88</v>
      </c>
      <c r="E36" s="66" t="s">
        <v>420</v>
      </c>
    </row>
    <row r="37" spans="1:5" x14ac:dyDescent="0.25">
      <c r="A37" s="60" t="s">
        <v>421</v>
      </c>
      <c r="B37" s="113" t="s">
        <v>422</v>
      </c>
      <c r="C37" s="669" t="str">
        <f>"619216650687"</f>
        <v>619216650687</v>
      </c>
      <c r="D37" s="13">
        <v>2.87</v>
      </c>
      <c r="E37" s="66" t="s">
        <v>420</v>
      </c>
    </row>
    <row r="38" spans="1:5" x14ac:dyDescent="0.25">
      <c r="A38" s="60" t="s">
        <v>421</v>
      </c>
      <c r="B38" s="113" t="s">
        <v>422</v>
      </c>
      <c r="C38" s="669" t="str">
        <f>"619216650725"</f>
        <v>619216650725</v>
      </c>
      <c r="D38" s="13">
        <v>2.86</v>
      </c>
      <c r="E38" s="66" t="s">
        <v>420</v>
      </c>
    </row>
    <row r="39" spans="1:5" x14ac:dyDescent="0.25">
      <c r="A39" s="60" t="s">
        <v>421</v>
      </c>
      <c r="B39" s="113" t="s">
        <v>422</v>
      </c>
      <c r="C39" s="669" t="str">
        <f>"619216780618"</f>
        <v>619216780618</v>
      </c>
      <c r="D39" s="13">
        <v>2.84</v>
      </c>
      <c r="E39" s="66" t="s">
        <v>420</v>
      </c>
    </row>
    <row r="40" spans="1:5" x14ac:dyDescent="0.25">
      <c r="A40" s="60" t="s">
        <v>421</v>
      </c>
      <c r="B40" s="113" t="s">
        <v>422</v>
      </c>
      <c r="C40" s="669" t="str">
        <f>"619216650689"</f>
        <v>619216650689</v>
      </c>
      <c r="D40" s="13">
        <v>2.83</v>
      </c>
      <c r="E40" s="66" t="s">
        <v>420</v>
      </c>
    </row>
    <row r="41" spans="1:5" x14ac:dyDescent="0.25">
      <c r="A41" s="60" t="s">
        <v>421</v>
      </c>
      <c r="B41" s="113" t="s">
        <v>422</v>
      </c>
      <c r="C41" s="669" t="str">
        <f>"619216650702"</f>
        <v>619216650702</v>
      </c>
      <c r="D41" s="13">
        <v>2.83</v>
      </c>
      <c r="E41" s="66" t="s">
        <v>420</v>
      </c>
    </row>
    <row r="42" spans="1:5" x14ac:dyDescent="0.25">
      <c r="A42" s="60" t="s">
        <v>421</v>
      </c>
      <c r="B42" s="113" t="s">
        <v>422</v>
      </c>
      <c r="C42" s="669" t="str">
        <f>"619216650646"</f>
        <v>619216650646</v>
      </c>
      <c r="D42" s="13">
        <v>2.82</v>
      </c>
      <c r="E42" s="66" t="s">
        <v>420</v>
      </c>
    </row>
    <row r="43" spans="1:5" x14ac:dyDescent="0.25">
      <c r="A43" s="60" t="s">
        <v>421</v>
      </c>
      <c r="B43" s="113" t="s">
        <v>422</v>
      </c>
      <c r="C43" s="669" t="str">
        <f>"619216650638"</f>
        <v>619216650638</v>
      </c>
      <c r="D43" s="13">
        <v>2.74</v>
      </c>
      <c r="E43" s="66" t="s">
        <v>420</v>
      </c>
    </row>
    <row r="44" spans="1:5" x14ac:dyDescent="0.25">
      <c r="A44" s="60" t="s">
        <v>421</v>
      </c>
      <c r="B44" s="113" t="s">
        <v>422</v>
      </c>
      <c r="C44" s="669" t="str">
        <f>"619216780623"</f>
        <v>619216780623</v>
      </c>
      <c r="D44" s="13">
        <v>2.73</v>
      </c>
      <c r="E44" s="66" t="s">
        <v>420</v>
      </c>
    </row>
    <row r="45" spans="1:5" x14ac:dyDescent="0.25">
      <c r="A45" s="60" t="s">
        <v>421</v>
      </c>
      <c r="B45" s="113" t="s">
        <v>422</v>
      </c>
      <c r="C45" s="669" t="str">
        <f>"619216650629"</f>
        <v>619216650629</v>
      </c>
      <c r="D45" s="13">
        <v>2.7</v>
      </c>
      <c r="E45" s="66" t="s">
        <v>420</v>
      </c>
    </row>
    <row r="46" spans="1:5" x14ac:dyDescent="0.25">
      <c r="A46" s="60" t="s">
        <v>421</v>
      </c>
      <c r="B46" s="113" t="s">
        <v>422</v>
      </c>
      <c r="C46" s="669" t="str">
        <f>"619216650712"</f>
        <v>619216650712</v>
      </c>
      <c r="D46" s="13">
        <v>2.62</v>
      </c>
      <c r="E46" s="66" t="s">
        <v>420</v>
      </c>
    </row>
    <row r="47" spans="1:5" x14ac:dyDescent="0.25">
      <c r="A47" s="60" t="s">
        <v>421</v>
      </c>
      <c r="B47" s="113" t="s">
        <v>422</v>
      </c>
      <c r="C47" s="669" t="str">
        <f>"619216650701"</f>
        <v>619216650701</v>
      </c>
      <c r="D47" s="13">
        <v>2.62</v>
      </c>
      <c r="E47" s="66" t="s">
        <v>420</v>
      </c>
    </row>
    <row r="48" spans="1:5" x14ac:dyDescent="0.25">
      <c r="A48" s="60" t="s">
        <v>421</v>
      </c>
      <c r="B48" s="113" t="s">
        <v>422</v>
      </c>
      <c r="C48" s="669" t="str">
        <f>"619216650714"</f>
        <v>619216650714</v>
      </c>
      <c r="D48" s="13">
        <v>2.59</v>
      </c>
      <c r="E48" s="66" t="s">
        <v>420</v>
      </c>
    </row>
    <row r="49" spans="1:5" x14ac:dyDescent="0.25">
      <c r="A49" s="60" t="s">
        <v>421</v>
      </c>
      <c r="B49" s="113" t="s">
        <v>422</v>
      </c>
      <c r="C49" s="669" t="str">
        <f>"619216650639"</f>
        <v>619216650639</v>
      </c>
      <c r="D49" s="13">
        <v>2.54</v>
      </c>
      <c r="E49" s="66" t="s">
        <v>420</v>
      </c>
    </row>
    <row r="50" spans="1:5" x14ac:dyDescent="0.25">
      <c r="A50" s="60" t="s">
        <v>421</v>
      </c>
      <c r="B50" s="113" t="s">
        <v>422</v>
      </c>
      <c r="C50" s="669" t="str">
        <f>"619216650698"</f>
        <v>619216650698</v>
      </c>
      <c r="D50" s="13">
        <v>2.48</v>
      </c>
      <c r="E50" s="66" t="s">
        <v>420</v>
      </c>
    </row>
    <row r="51" spans="1:5" x14ac:dyDescent="0.25">
      <c r="A51" s="60" t="s">
        <v>421</v>
      </c>
      <c r="B51" s="113" t="s">
        <v>422</v>
      </c>
      <c r="C51" s="669" t="str">
        <f>"619216650690"</f>
        <v>619216650690</v>
      </c>
      <c r="D51" s="13">
        <v>2.48</v>
      </c>
      <c r="E51" s="66" t="s">
        <v>420</v>
      </c>
    </row>
    <row r="52" spans="1:5" x14ac:dyDescent="0.25">
      <c r="A52" s="60" t="s">
        <v>421</v>
      </c>
      <c r="B52" s="113" t="s">
        <v>422</v>
      </c>
      <c r="C52" s="669" t="str">
        <f>"619216650713"</f>
        <v>619216650713</v>
      </c>
      <c r="D52" s="13">
        <v>2.48</v>
      </c>
      <c r="E52" s="66" t="s">
        <v>420</v>
      </c>
    </row>
    <row r="53" spans="1:5" x14ac:dyDescent="0.25">
      <c r="A53" s="60" t="s">
        <v>421</v>
      </c>
      <c r="B53" s="113" t="s">
        <v>422</v>
      </c>
      <c r="C53" s="669" t="str">
        <f>"619216650642"</f>
        <v>619216650642</v>
      </c>
      <c r="D53" s="13">
        <v>2.46</v>
      </c>
      <c r="E53" s="66" t="s">
        <v>420</v>
      </c>
    </row>
    <row r="54" spans="1:5" x14ac:dyDescent="0.25">
      <c r="A54" s="60" t="s">
        <v>421</v>
      </c>
      <c r="B54" s="113" t="s">
        <v>422</v>
      </c>
      <c r="C54" s="669" t="str">
        <f>"619216650692"</f>
        <v>619216650692</v>
      </c>
      <c r="D54" s="13">
        <v>2.37</v>
      </c>
      <c r="E54" s="66" t="s">
        <v>420</v>
      </c>
    </row>
    <row r="55" spans="1:5" x14ac:dyDescent="0.25">
      <c r="A55" s="60" t="s">
        <v>421</v>
      </c>
      <c r="B55" s="113" t="s">
        <v>422</v>
      </c>
      <c r="C55" s="669" t="str">
        <f>"619216650693"</f>
        <v>619216650693</v>
      </c>
      <c r="D55" s="13">
        <v>2.27</v>
      </c>
      <c r="E55" s="66" t="s">
        <v>420</v>
      </c>
    </row>
    <row r="56" spans="1:5" x14ac:dyDescent="0.25">
      <c r="A56" s="60" t="s">
        <v>421</v>
      </c>
      <c r="B56" s="113" t="s">
        <v>422</v>
      </c>
      <c r="C56" s="669" t="str">
        <f>"619216370680"</f>
        <v>619216370680</v>
      </c>
      <c r="D56" s="13">
        <v>2.23</v>
      </c>
      <c r="E56" s="66" t="s">
        <v>420</v>
      </c>
    </row>
    <row r="57" spans="1:5" x14ac:dyDescent="0.25">
      <c r="A57" s="60" t="s">
        <v>421</v>
      </c>
      <c r="B57" s="113" t="s">
        <v>422</v>
      </c>
      <c r="C57" s="669" t="str">
        <f>"619216650718"</f>
        <v>619216650718</v>
      </c>
      <c r="D57" s="13">
        <v>2.15</v>
      </c>
      <c r="E57" s="66" t="s">
        <v>420</v>
      </c>
    </row>
    <row r="58" spans="1:5" ht="15.75" thickBot="1" x14ac:dyDescent="0.3">
      <c r="A58" s="61" t="s">
        <v>421</v>
      </c>
      <c r="B58" s="114" t="s">
        <v>422</v>
      </c>
      <c r="C58" s="669" t="str">
        <f>"619216651235"</f>
        <v>619216651235</v>
      </c>
      <c r="D58" s="158">
        <v>1.95</v>
      </c>
      <c r="E58" s="46" t="s">
        <v>420</v>
      </c>
    </row>
    <row r="59" spans="1:5" x14ac:dyDescent="0.25">
      <c r="A59" s="58" t="s">
        <v>421</v>
      </c>
      <c r="B59" s="115" t="s">
        <v>423</v>
      </c>
      <c r="C59" s="670" t="str">
        <f>"619216651232"</f>
        <v>619216651232</v>
      </c>
      <c r="D59" s="157">
        <v>3.55</v>
      </c>
      <c r="E59" s="39" t="s">
        <v>419</v>
      </c>
    </row>
    <row r="60" spans="1:5" x14ac:dyDescent="0.25">
      <c r="A60" s="60" t="s">
        <v>421</v>
      </c>
      <c r="B60" s="23" t="s">
        <v>423</v>
      </c>
      <c r="C60" s="669" t="str">
        <f>"619216650615"</f>
        <v>619216650615</v>
      </c>
      <c r="D60" s="13">
        <v>3.55</v>
      </c>
      <c r="E60" s="41" t="s">
        <v>419</v>
      </c>
    </row>
    <row r="61" spans="1:5" x14ac:dyDescent="0.25">
      <c r="A61" s="60" t="s">
        <v>421</v>
      </c>
      <c r="B61" s="23" t="s">
        <v>423</v>
      </c>
      <c r="C61" s="669" t="str">
        <f>"619216650711"</f>
        <v>619216650711</v>
      </c>
      <c r="D61" s="13">
        <v>3.35</v>
      </c>
      <c r="E61" s="41" t="s">
        <v>419</v>
      </c>
    </row>
    <row r="62" spans="1:5" x14ac:dyDescent="0.25">
      <c r="A62" s="60" t="s">
        <v>421</v>
      </c>
      <c r="B62" s="23" t="s">
        <v>423</v>
      </c>
      <c r="C62" s="669" t="str">
        <f>"619216650671"</f>
        <v>619216650671</v>
      </c>
      <c r="D62" s="13">
        <v>3.31</v>
      </c>
      <c r="E62" s="41" t="s">
        <v>419</v>
      </c>
    </row>
    <row r="63" spans="1:5" x14ac:dyDescent="0.25">
      <c r="A63" s="60" t="s">
        <v>421</v>
      </c>
      <c r="B63" s="23" t="s">
        <v>423</v>
      </c>
      <c r="C63" s="669" t="str">
        <f>"619216650724"</f>
        <v>619216650724</v>
      </c>
      <c r="D63" s="13">
        <v>3.31</v>
      </c>
      <c r="E63" s="41" t="s">
        <v>419</v>
      </c>
    </row>
    <row r="64" spans="1:5" x14ac:dyDescent="0.25">
      <c r="A64" s="60" t="s">
        <v>421</v>
      </c>
      <c r="B64" s="23" t="s">
        <v>423</v>
      </c>
      <c r="C64" s="669" t="str">
        <f>"619216650640"</f>
        <v>619216650640</v>
      </c>
      <c r="D64" s="13">
        <v>3.26</v>
      </c>
      <c r="E64" s="41" t="s">
        <v>419</v>
      </c>
    </row>
    <row r="65" spans="1:5" x14ac:dyDescent="0.25">
      <c r="A65" s="60" t="s">
        <v>421</v>
      </c>
      <c r="B65" s="23" t="s">
        <v>423</v>
      </c>
      <c r="C65" s="669" t="str">
        <f>"619216650682"</f>
        <v>619216650682</v>
      </c>
      <c r="D65" s="13">
        <v>3.24</v>
      </c>
      <c r="E65" s="41" t="s">
        <v>419</v>
      </c>
    </row>
    <row r="66" spans="1:5" x14ac:dyDescent="0.25">
      <c r="A66" s="60" t="s">
        <v>421</v>
      </c>
      <c r="B66" s="23" t="s">
        <v>423</v>
      </c>
      <c r="C66" s="669" t="str">
        <f>"619216650627"</f>
        <v>619216650627</v>
      </c>
      <c r="D66" s="13">
        <v>3.16</v>
      </c>
      <c r="E66" s="41" t="s">
        <v>419</v>
      </c>
    </row>
    <row r="67" spans="1:5" x14ac:dyDescent="0.25">
      <c r="A67" s="60" t="s">
        <v>421</v>
      </c>
      <c r="B67" s="23" t="s">
        <v>423</v>
      </c>
      <c r="C67" s="669" t="str">
        <f>"619216860705"</f>
        <v>619216860705</v>
      </c>
      <c r="D67" s="13">
        <v>3.12</v>
      </c>
      <c r="E67" s="41" t="s">
        <v>419</v>
      </c>
    </row>
    <row r="68" spans="1:5" x14ac:dyDescent="0.25">
      <c r="A68" s="60" t="s">
        <v>421</v>
      </c>
      <c r="B68" s="23" t="s">
        <v>423</v>
      </c>
      <c r="C68" s="669" t="str">
        <f>"619216650709"</f>
        <v>619216650709</v>
      </c>
      <c r="D68" s="13">
        <v>3.07</v>
      </c>
      <c r="E68" s="41" t="s">
        <v>419</v>
      </c>
    </row>
    <row r="69" spans="1:5" x14ac:dyDescent="0.25">
      <c r="A69" s="60" t="s">
        <v>421</v>
      </c>
      <c r="B69" s="23" t="s">
        <v>423</v>
      </c>
      <c r="C69" s="670" t="str">
        <f>"619216651231"</f>
        <v>619216651231</v>
      </c>
      <c r="D69" s="13">
        <v>3.04</v>
      </c>
      <c r="E69" s="41" t="s">
        <v>419</v>
      </c>
    </row>
    <row r="70" spans="1:5" x14ac:dyDescent="0.25">
      <c r="A70" s="60" t="s">
        <v>421</v>
      </c>
      <c r="B70" s="23" t="s">
        <v>423</v>
      </c>
      <c r="C70" s="669" t="str">
        <f>"619216650632"</f>
        <v>619216650632</v>
      </c>
      <c r="D70" s="13">
        <v>3.02</v>
      </c>
      <c r="E70" s="41" t="s">
        <v>419</v>
      </c>
    </row>
    <row r="71" spans="1:5" x14ac:dyDescent="0.25">
      <c r="A71" s="60" t="s">
        <v>421</v>
      </c>
      <c r="B71" s="23" t="s">
        <v>423</v>
      </c>
      <c r="C71" s="669" t="str">
        <f>"619216650721"</f>
        <v>619216650721</v>
      </c>
      <c r="D71" s="13">
        <v>3.01</v>
      </c>
      <c r="E71" s="41" t="s">
        <v>419</v>
      </c>
    </row>
    <row r="72" spans="1:5" x14ac:dyDescent="0.25">
      <c r="A72" s="60" t="s">
        <v>421</v>
      </c>
      <c r="B72" s="23" t="s">
        <v>423</v>
      </c>
      <c r="C72" s="669" t="str">
        <f>"619216650707"</f>
        <v>619216650707</v>
      </c>
      <c r="D72" s="13">
        <v>2.95</v>
      </c>
      <c r="E72" s="41" t="s">
        <v>419</v>
      </c>
    </row>
    <row r="73" spans="1:5" x14ac:dyDescent="0.25">
      <c r="A73" s="60" t="s">
        <v>421</v>
      </c>
      <c r="B73" s="23" t="s">
        <v>423</v>
      </c>
      <c r="C73" s="669" t="str">
        <f>"619216650670"</f>
        <v>619216650670</v>
      </c>
      <c r="D73" s="13">
        <v>2.89</v>
      </c>
      <c r="E73" s="66" t="s">
        <v>420</v>
      </c>
    </row>
    <row r="74" spans="1:5" x14ac:dyDescent="0.25">
      <c r="A74" s="60" t="s">
        <v>421</v>
      </c>
      <c r="B74" s="23" t="s">
        <v>423</v>
      </c>
      <c r="C74" s="669" t="str">
        <f>"619216860679"</f>
        <v>619216860679</v>
      </c>
      <c r="D74" s="13">
        <v>2.87</v>
      </c>
      <c r="E74" s="66" t="s">
        <v>420</v>
      </c>
    </row>
    <row r="75" spans="1:5" x14ac:dyDescent="0.25">
      <c r="A75" s="60" t="s">
        <v>421</v>
      </c>
      <c r="B75" s="23" t="s">
        <v>423</v>
      </c>
      <c r="C75" s="669" t="str">
        <f>"619216650686"</f>
        <v>619216650686</v>
      </c>
      <c r="D75" s="13">
        <v>2.86</v>
      </c>
      <c r="E75" s="66" t="s">
        <v>420</v>
      </c>
    </row>
    <row r="76" spans="1:5" x14ac:dyDescent="0.25">
      <c r="A76" s="60" t="s">
        <v>421</v>
      </c>
      <c r="B76" s="23" t="s">
        <v>423</v>
      </c>
      <c r="C76" s="669" t="str">
        <f>"619216650722"</f>
        <v>619216650722</v>
      </c>
      <c r="D76" s="13">
        <v>2.86</v>
      </c>
      <c r="E76" s="66" t="s">
        <v>420</v>
      </c>
    </row>
    <row r="77" spans="1:5" x14ac:dyDescent="0.25">
      <c r="A77" s="60" t="s">
        <v>421</v>
      </c>
      <c r="B77" s="23" t="s">
        <v>423</v>
      </c>
      <c r="C77" s="669" t="str">
        <f>"619216650699"</f>
        <v>619216650699</v>
      </c>
      <c r="D77" s="13">
        <v>2.84</v>
      </c>
      <c r="E77" s="66" t="s">
        <v>420</v>
      </c>
    </row>
    <row r="78" spans="1:5" x14ac:dyDescent="0.25">
      <c r="A78" s="60" t="s">
        <v>421</v>
      </c>
      <c r="B78" s="23" t="s">
        <v>423</v>
      </c>
      <c r="C78" s="669" t="str">
        <f>"619216650622"</f>
        <v>619216650622</v>
      </c>
      <c r="D78" s="13">
        <v>2.83</v>
      </c>
      <c r="E78" s="66" t="s">
        <v>420</v>
      </c>
    </row>
    <row r="79" spans="1:5" x14ac:dyDescent="0.25">
      <c r="A79" s="60" t="s">
        <v>421</v>
      </c>
      <c r="B79" s="23" t="s">
        <v>423</v>
      </c>
      <c r="C79" s="669" t="str">
        <f>"619216650628"</f>
        <v>619216650628</v>
      </c>
      <c r="D79" s="13">
        <v>2.79</v>
      </c>
      <c r="E79" s="66" t="s">
        <v>420</v>
      </c>
    </row>
    <row r="80" spans="1:5" x14ac:dyDescent="0.25">
      <c r="A80" s="60" t="s">
        <v>421</v>
      </c>
      <c r="B80" s="23" t="s">
        <v>423</v>
      </c>
      <c r="C80" s="669" t="str">
        <f>"619216651236"</f>
        <v>619216651236</v>
      </c>
      <c r="D80" s="13">
        <v>2.79</v>
      </c>
      <c r="E80" s="66" t="s">
        <v>420</v>
      </c>
    </row>
    <row r="81" spans="1:5" x14ac:dyDescent="0.25">
      <c r="A81" s="60" t="s">
        <v>421</v>
      </c>
      <c r="B81" s="23" t="s">
        <v>423</v>
      </c>
      <c r="C81" s="669" t="str">
        <f>"619216650619"</f>
        <v>619216650619</v>
      </c>
      <c r="D81" s="13">
        <v>2.79</v>
      </c>
      <c r="E81" s="66" t="s">
        <v>420</v>
      </c>
    </row>
    <row r="82" spans="1:5" x14ac:dyDescent="0.25">
      <c r="A82" s="60" t="s">
        <v>421</v>
      </c>
      <c r="B82" s="23" t="s">
        <v>423</v>
      </c>
      <c r="C82" s="669" t="str">
        <f>"619216650677"</f>
        <v>619216650677</v>
      </c>
      <c r="D82" s="13">
        <v>2.78</v>
      </c>
      <c r="E82" s="66" t="s">
        <v>420</v>
      </c>
    </row>
    <row r="83" spans="1:5" x14ac:dyDescent="0.25">
      <c r="A83" s="60" t="s">
        <v>421</v>
      </c>
      <c r="B83" s="23" t="s">
        <v>423</v>
      </c>
      <c r="C83" s="669" t="str">
        <f>"619216650630"</f>
        <v>619216650630</v>
      </c>
      <c r="D83" s="13">
        <v>2.77</v>
      </c>
      <c r="E83" s="66" t="s">
        <v>420</v>
      </c>
    </row>
    <row r="84" spans="1:5" x14ac:dyDescent="0.25">
      <c r="A84" s="60" t="s">
        <v>421</v>
      </c>
      <c r="B84" s="23" t="s">
        <v>423</v>
      </c>
      <c r="C84" s="669" t="str">
        <f>"619216650610"</f>
        <v>619216650610</v>
      </c>
      <c r="D84" s="13">
        <v>2.74</v>
      </c>
      <c r="E84" s="66" t="s">
        <v>420</v>
      </c>
    </row>
    <row r="85" spans="1:5" x14ac:dyDescent="0.25">
      <c r="A85" s="60" t="s">
        <v>421</v>
      </c>
      <c r="B85" s="23" t="s">
        <v>423</v>
      </c>
      <c r="C85" s="669" t="str">
        <f>"619216780616"</f>
        <v>619216780616</v>
      </c>
      <c r="D85" s="13">
        <v>2.72</v>
      </c>
      <c r="E85" s="66" t="s">
        <v>420</v>
      </c>
    </row>
    <row r="86" spans="1:5" x14ac:dyDescent="0.25">
      <c r="A86" s="60" t="s">
        <v>421</v>
      </c>
      <c r="B86" s="23" t="s">
        <v>423</v>
      </c>
      <c r="C86" s="669" t="str">
        <f>"619216651237"</f>
        <v>619216651237</v>
      </c>
      <c r="D86" s="13">
        <v>2.71</v>
      </c>
      <c r="E86" s="66" t="s">
        <v>420</v>
      </c>
    </row>
    <row r="87" spans="1:5" x14ac:dyDescent="0.25">
      <c r="A87" s="60" t="s">
        <v>421</v>
      </c>
      <c r="B87" s="23" t="s">
        <v>423</v>
      </c>
      <c r="C87" s="669" t="str">
        <f>"619216650625"</f>
        <v>619216650625</v>
      </c>
      <c r="D87" s="13">
        <v>2.69</v>
      </c>
      <c r="E87" s="66" t="s">
        <v>420</v>
      </c>
    </row>
    <row r="88" spans="1:5" x14ac:dyDescent="0.25">
      <c r="A88" s="60" t="s">
        <v>421</v>
      </c>
      <c r="B88" s="23" t="s">
        <v>423</v>
      </c>
      <c r="C88" s="669" t="str">
        <f>"619216650674"</f>
        <v>619216650674</v>
      </c>
      <c r="D88" s="13">
        <v>2.69</v>
      </c>
      <c r="E88" s="66" t="s">
        <v>420</v>
      </c>
    </row>
    <row r="89" spans="1:5" x14ac:dyDescent="0.25">
      <c r="A89" s="60" t="s">
        <v>421</v>
      </c>
      <c r="B89" s="23" t="s">
        <v>423</v>
      </c>
      <c r="C89" s="669" t="str">
        <f>"619216650704"</f>
        <v>619216650704</v>
      </c>
      <c r="D89" s="13">
        <v>2.66</v>
      </c>
      <c r="E89" s="66" t="s">
        <v>420</v>
      </c>
    </row>
    <row r="90" spans="1:5" x14ac:dyDescent="0.25">
      <c r="A90" s="60" t="s">
        <v>421</v>
      </c>
      <c r="B90" s="23" t="s">
        <v>423</v>
      </c>
      <c r="C90" s="669" t="str">
        <f>"619216650660"</f>
        <v>619216650660</v>
      </c>
      <c r="D90" s="13">
        <v>2.66</v>
      </c>
      <c r="E90" s="66" t="s">
        <v>420</v>
      </c>
    </row>
    <row r="91" spans="1:5" x14ac:dyDescent="0.25">
      <c r="A91" s="60" t="s">
        <v>421</v>
      </c>
      <c r="B91" s="23" t="s">
        <v>423</v>
      </c>
      <c r="C91" s="669" t="str">
        <f>"619216650720"</f>
        <v>619216650720</v>
      </c>
      <c r="D91" s="13">
        <v>2.65</v>
      </c>
      <c r="E91" s="66" t="s">
        <v>420</v>
      </c>
    </row>
    <row r="92" spans="1:5" x14ac:dyDescent="0.25">
      <c r="A92" s="60" t="s">
        <v>421</v>
      </c>
      <c r="B92" s="23" t="s">
        <v>423</v>
      </c>
      <c r="C92" s="669" t="str">
        <f>"619216650706"</f>
        <v>619216650706</v>
      </c>
      <c r="D92" s="13">
        <v>2.59</v>
      </c>
      <c r="E92" s="66" t="s">
        <v>420</v>
      </c>
    </row>
    <row r="93" spans="1:5" x14ac:dyDescent="0.25">
      <c r="A93" s="60" t="s">
        <v>421</v>
      </c>
      <c r="B93" s="23" t="s">
        <v>423</v>
      </c>
      <c r="C93" s="669" t="str">
        <f>"619216650684"</f>
        <v>619216650684</v>
      </c>
      <c r="D93" s="13">
        <v>2.59</v>
      </c>
      <c r="E93" s="66" t="s">
        <v>420</v>
      </c>
    </row>
    <row r="94" spans="1:5" x14ac:dyDescent="0.25">
      <c r="A94" s="60" t="s">
        <v>421</v>
      </c>
      <c r="B94" s="23" t="s">
        <v>423</v>
      </c>
      <c r="C94" s="669" t="str">
        <f>"619216650726"</f>
        <v>619216650726</v>
      </c>
      <c r="D94" s="13">
        <v>2.58</v>
      </c>
      <c r="E94" s="66" t="s">
        <v>420</v>
      </c>
    </row>
    <row r="95" spans="1:5" x14ac:dyDescent="0.25">
      <c r="A95" s="60" t="s">
        <v>421</v>
      </c>
      <c r="B95" s="23" t="s">
        <v>423</v>
      </c>
      <c r="C95" s="669" t="str">
        <f>"619216650647"</f>
        <v>619216650647</v>
      </c>
      <c r="D95" s="13">
        <v>2.52</v>
      </c>
      <c r="E95" s="66" t="s">
        <v>420</v>
      </c>
    </row>
    <row r="96" spans="1:5" x14ac:dyDescent="0.25">
      <c r="A96" s="60" t="s">
        <v>421</v>
      </c>
      <c r="B96" s="23" t="s">
        <v>423</v>
      </c>
      <c r="C96" s="669" t="str">
        <f>"619216650663"</f>
        <v>619216650663</v>
      </c>
      <c r="D96" s="13">
        <v>2.48</v>
      </c>
      <c r="E96" s="66" t="s">
        <v>420</v>
      </c>
    </row>
    <row r="97" spans="1:5" x14ac:dyDescent="0.25">
      <c r="A97" s="60" t="s">
        <v>421</v>
      </c>
      <c r="B97" s="23" t="s">
        <v>423</v>
      </c>
      <c r="C97" s="669" t="str">
        <f>"619216650695"</f>
        <v>619216650695</v>
      </c>
      <c r="D97" s="13">
        <v>2.4500000000000002</v>
      </c>
      <c r="E97" s="66" t="s">
        <v>420</v>
      </c>
    </row>
    <row r="98" spans="1:5" x14ac:dyDescent="0.25">
      <c r="A98" s="60" t="s">
        <v>421</v>
      </c>
      <c r="B98" s="23" t="s">
        <v>423</v>
      </c>
      <c r="C98" s="669" t="str">
        <f>"619216650685"</f>
        <v>619216650685</v>
      </c>
      <c r="D98" s="13">
        <v>2.39</v>
      </c>
      <c r="E98" s="66" t="s">
        <v>420</v>
      </c>
    </row>
    <row r="99" spans="1:5" ht="15.75" thickBot="1" x14ac:dyDescent="0.3">
      <c r="A99" s="61" t="s">
        <v>421</v>
      </c>
      <c r="B99" s="116" t="s">
        <v>423</v>
      </c>
      <c r="C99" s="671" t="str">
        <f>"619216650673"</f>
        <v>619216650673</v>
      </c>
      <c r="D99" s="158">
        <v>2.19</v>
      </c>
      <c r="E99" s="46" t="s">
        <v>420</v>
      </c>
    </row>
    <row r="100" spans="1:5" x14ac:dyDescent="0.25">
      <c r="A100" s="58" t="s">
        <v>421</v>
      </c>
      <c r="B100" s="126" t="s">
        <v>424</v>
      </c>
      <c r="C100" s="668" t="str">
        <f>"619216650659"</f>
        <v>619216650659</v>
      </c>
      <c r="D100" s="157">
        <v>3.59</v>
      </c>
      <c r="E100" s="39" t="s">
        <v>419</v>
      </c>
    </row>
    <row r="101" spans="1:5" x14ac:dyDescent="0.25">
      <c r="A101" s="60" t="s">
        <v>421</v>
      </c>
      <c r="B101" s="123" t="s">
        <v>424</v>
      </c>
      <c r="C101" s="669" t="str">
        <f>"619216650683"</f>
        <v>619216650683</v>
      </c>
      <c r="D101" s="13">
        <v>3.36</v>
      </c>
      <c r="E101" s="41" t="s">
        <v>419</v>
      </c>
    </row>
    <row r="102" spans="1:5" x14ac:dyDescent="0.25">
      <c r="A102" s="60" t="s">
        <v>421</v>
      </c>
      <c r="B102" s="123" t="s">
        <v>424</v>
      </c>
      <c r="C102" s="669" t="str">
        <f>"619216650667"</f>
        <v>619216650667</v>
      </c>
      <c r="D102" s="13">
        <v>3.31</v>
      </c>
      <c r="E102" s="41" t="s">
        <v>419</v>
      </c>
    </row>
    <row r="103" spans="1:5" x14ac:dyDescent="0.25">
      <c r="A103" s="60" t="s">
        <v>421</v>
      </c>
      <c r="B103" s="123" t="s">
        <v>424</v>
      </c>
      <c r="C103" s="669" t="str">
        <f>"619216650675"</f>
        <v>619216650675</v>
      </c>
      <c r="D103" s="13">
        <v>3.3</v>
      </c>
      <c r="E103" s="41" t="s">
        <v>419</v>
      </c>
    </row>
    <row r="104" spans="1:5" x14ac:dyDescent="0.25">
      <c r="A104" s="60" t="s">
        <v>421</v>
      </c>
      <c r="B104" s="123" t="s">
        <v>424</v>
      </c>
      <c r="C104" s="669" t="str">
        <f>"619216650612"</f>
        <v>619216650612</v>
      </c>
      <c r="D104" s="13">
        <v>3.3</v>
      </c>
      <c r="E104" s="41" t="s">
        <v>419</v>
      </c>
    </row>
    <row r="105" spans="1:5" x14ac:dyDescent="0.25">
      <c r="A105" s="60" t="s">
        <v>421</v>
      </c>
      <c r="B105" s="123" t="s">
        <v>424</v>
      </c>
      <c r="C105" s="669" t="str">
        <f>"619216650654"</f>
        <v>619216650654</v>
      </c>
      <c r="D105" s="13">
        <v>3.14</v>
      </c>
      <c r="E105" s="41" t="s">
        <v>419</v>
      </c>
    </row>
    <row r="106" spans="1:5" x14ac:dyDescent="0.25">
      <c r="A106" s="60" t="s">
        <v>421</v>
      </c>
      <c r="B106" s="123" t="s">
        <v>424</v>
      </c>
      <c r="C106" s="669" t="str">
        <f>"619216650652"</f>
        <v>619216650652</v>
      </c>
      <c r="D106" s="13">
        <v>3.09</v>
      </c>
      <c r="E106" s="41" t="s">
        <v>419</v>
      </c>
    </row>
    <row r="107" spans="1:5" x14ac:dyDescent="0.25">
      <c r="A107" s="60" t="s">
        <v>421</v>
      </c>
      <c r="B107" s="123" t="s">
        <v>424</v>
      </c>
      <c r="C107" s="669" t="str">
        <f>"619216650613"</f>
        <v>619216650613</v>
      </c>
      <c r="D107" s="13">
        <v>3.07</v>
      </c>
      <c r="E107" s="41" t="s">
        <v>419</v>
      </c>
    </row>
    <row r="108" spans="1:5" x14ac:dyDescent="0.25">
      <c r="A108" s="60" t="s">
        <v>421</v>
      </c>
      <c r="B108" s="123" t="s">
        <v>424</v>
      </c>
      <c r="C108" s="669" t="str">
        <f>"619216650662"</f>
        <v>619216650662</v>
      </c>
      <c r="D108" s="13">
        <v>3.06</v>
      </c>
      <c r="E108" s="41" t="s">
        <v>419</v>
      </c>
    </row>
    <row r="109" spans="1:5" x14ac:dyDescent="0.25">
      <c r="A109" s="60" t="s">
        <v>421</v>
      </c>
      <c r="B109" s="123" t="s">
        <v>424</v>
      </c>
      <c r="C109" s="669" t="str">
        <f>"619216650664"</f>
        <v>619216650664</v>
      </c>
      <c r="D109" s="13">
        <v>3.03</v>
      </c>
      <c r="E109" s="41" t="s">
        <v>419</v>
      </c>
    </row>
    <row r="110" spans="1:5" x14ac:dyDescent="0.25">
      <c r="A110" s="60" t="s">
        <v>421</v>
      </c>
      <c r="B110" s="123" t="s">
        <v>424</v>
      </c>
      <c r="C110" s="669" t="str">
        <f>"619216650697"</f>
        <v>619216650697</v>
      </c>
      <c r="D110" s="13">
        <v>3.01</v>
      </c>
      <c r="E110" s="41" t="s">
        <v>419</v>
      </c>
    </row>
    <row r="111" spans="1:5" x14ac:dyDescent="0.25">
      <c r="A111" s="60" t="s">
        <v>421</v>
      </c>
      <c r="B111" s="123" t="s">
        <v>424</v>
      </c>
      <c r="C111" s="669" t="str">
        <f>"619216650696"</f>
        <v>619216650696</v>
      </c>
      <c r="D111" s="13">
        <v>2.98</v>
      </c>
      <c r="E111" s="41" t="s">
        <v>419</v>
      </c>
    </row>
    <row r="112" spans="1:5" x14ac:dyDescent="0.25">
      <c r="A112" s="60" t="s">
        <v>421</v>
      </c>
      <c r="B112" s="123" t="s">
        <v>424</v>
      </c>
      <c r="C112" s="669" t="str">
        <f>"619216650641"</f>
        <v>619216650641</v>
      </c>
      <c r="D112" s="13">
        <v>2.72</v>
      </c>
      <c r="E112" s="66" t="s">
        <v>420</v>
      </c>
    </row>
    <row r="113" spans="1:6" x14ac:dyDescent="0.25">
      <c r="A113" s="60" t="s">
        <v>421</v>
      </c>
      <c r="B113" s="123" t="s">
        <v>424</v>
      </c>
      <c r="C113" s="669" t="str">
        <f>"619216650614"</f>
        <v>619216650614</v>
      </c>
      <c r="D113" s="13">
        <v>2.64</v>
      </c>
      <c r="E113" s="66" t="s">
        <v>420</v>
      </c>
    </row>
    <row r="114" spans="1:6" x14ac:dyDescent="0.25">
      <c r="A114" s="60" t="s">
        <v>421</v>
      </c>
      <c r="B114" s="123" t="s">
        <v>424</v>
      </c>
      <c r="C114" s="669" t="str">
        <f>"619216650710"</f>
        <v>619216650710</v>
      </c>
      <c r="D114" s="13">
        <v>2.63</v>
      </c>
      <c r="E114" s="66" t="s">
        <v>420</v>
      </c>
    </row>
    <row r="115" spans="1:6" x14ac:dyDescent="0.25">
      <c r="A115" s="60" t="s">
        <v>421</v>
      </c>
      <c r="B115" s="123" t="s">
        <v>424</v>
      </c>
      <c r="C115" s="669" t="str">
        <f>"619216650645"</f>
        <v>619216650645</v>
      </c>
      <c r="D115" s="13">
        <v>2.62</v>
      </c>
      <c r="E115" s="66" t="s">
        <v>420</v>
      </c>
    </row>
    <row r="116" spans="1:6" x14ac:dyDescent="0.25">
      <c r="A116" s="60" t="s">
        <v>421</v>
      </c>
      <c r="B116" s="123" t="s">
        <v>424</v>
      </c>
      <c r="C116" s="669" t="str">
        <f>"619216650626"</f>
        <v>619216650626</v>
      </c>
      <c r="D116" s="13">
        <v>2.61</v>
      </c>
      <c r="E116" s="66" t="s">
        <v>420</v>
      </c>
    </row>
    <row r="117" spans="1:6" x14ac:dyDescent="0.25">
      <c r="A117" s="60" t="s">
        <v>421</v>
      </c>
      <c r="B117" s="123" t="s">
        <v>424</v>
      </c>
      <c r="C117" s="669" t="str">
        <f>"619216650688"</f>
        <v>619216650688</v>
      </c>
      <c r="D117" s="13">
        <v>2.52</v>
      </c>
      <c r="E117" s="66" t="s">
        <v>420</v>
      </c>
    </row>
    <row r="118" spans="1:6" x14ac:dyDescent="0.25">
      <c r="A118" s="60" t="s">
        <v>421</v>
      </c>
      <c r="B118" s="123" t="s">
        <v>424</v>
      </c>
      <c r="C118" s="669" t="str">
        <f>"619216650634"</f>
        <v>619216650634</v>
      </c>
      <c r="D118" s="13">
        <v>2.5099999999999998</v>
      </c>
      <c r="E118" s="66" t="s">
        <v>420</v>
      </c>
    </row>
    <row r="119" spans="1:6" x14ac:dyDescent="0.25">
      <c r="A119" s="60" t="s">
        <v>421</v>
      </c>
      <c r="B119" s="123" t="s">
        <v>424</v>
      </c>
      <c r="C119" s="669" t="str">
        <f>"619216780669"</f>
        <v>619216780669</v>
      </c>
      <c r="D119" s="13">
        <v>2.4700000000000002</v>
      </c>
      <c r="E119" s="66" t="s">
        <v>420</v>
      </c>
    </row>
    <row r="120" spans="1:6" x14ac:dyDescent="0.25">
      <c r="A120" s="60" t="s">
        <v>421</v>
      </c>
      <c r="B120" s="123" t="s">
        <v>424</v>
      </c>
      <c r="C120" s="669" t="str">
        <f>"619216780657"</f>
        <v>619216780657</v>
      </c>
      <c r="D120" s="13">
        <v>2.39</v>
      </c>
      <c r="E120" s="66" t="s">
        <v>420</v>
      </c>
    </row>
    <row r="121" spans="1:6" x14ac:dyDescent="0.25">
      <c r="A121" s="60" t="s">
        <v>421</v>
      </c>
      <c r="B121" s="123" t="s">
        <v>424</v>
      </c>
      <c r="C121" s="669" t="str">
        <f>"619216650691"</f>
        <v>619216650691</v>
      </c>
      <c r="D121" s="13">
        <v>2.16</v>
      </c>
      <c r="E121" s="66" t="s">
        <v>420</v>
      </c>
    </row>
    <row r="122" spans="1:6" x14ac:dyDescent="0.25">
      <c r="A122" s="60" t="s">
        <v>421</v>
      </c>
      <c r="B122" s="123" t="s">
        <v>424</v>
      </c>
      <c r="C122" s="669" t="str">
        <f>"619216650694"</f>
        <v>619216650694</v>
      </c>
      <c r="D122" s="13">
        <v>1.94</v>
      </c>
      <c r="E122" s="66" t="s">
        <v>420</v>
      </c>
    </row>
    <row r="123" spans="1:6" ht="15.75" thickBot="1" x14ac:dyDescent="0.3">
      <c r="A123" s="61" t="s">
        <v>421</v>
      </c>
      <c r="B123" s="124" t="s">
        <v>424</v>
      </c>
      <c r="C123" s="671" t="str">
        <f>"619216780624"</f>
        <v>619216780624</v>
      </c>
      <c r="D123" s="158">
        <v>1.71</v>
      </c>
      <c r="E123" s="119" t="s">
        <v>420</v>
      </c>
    </row>
    <row r="124" spans="1:6" x14ac:dyDescent="0.25">
      <c r="A124" s="475" t="s">
        <v>869</v>
      </c>
      <c r="B124" s="363" t="s">
        <v>422</v>
      </c>
      <c r="C124" s="668" t="str">
        <f>"619217652286"</f>
        <v>619217652286</v>
      </c>
      <c r="D124" s="676">
        <v>3.13</v>
      </c>
      <c r="E124" s="225" t="s">
        <v>419</v>
      </c>
      <c r="F124" s="6"/>
    </row>
    <row r="125" spans="1:6" x14ac:dyDescent="0.25">
      <c r="A125" s="477" t="s">
        <v>869</v>
      </c>
      <c r="B125" s="343" t="s">
        <v>422</v>
      </c>
      <c r="C125" s="669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25">
      <c r="A126" s="483" t="s">
        <v>869</v>
      </c>
      <c r="B126" s="343" t="s">
        <v>422</v>
      </c>
      <c r="C126" s="669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25">
      <c r="A127" s="477" t="s">
        <v>869</v>
      </c>
      <c r="B127" s="343" t="s">
        <v>422</v>
      </c>
      <c r="C127" s="669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25">
      <c r="A128" s="477" t="s">
        <v>869</v>
      </c>
      <c r="B128" s="343" t="s">
        <v>422</v>
      </c>
      <c r="C128" s="669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25">
      <c r="A129" s="477" t="s">
        <v>869</v>
      </c>
      <c r="B129" s="343" t="s">
        <v>422</v>
      </c>
      <c r="C129" s="669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25">
      <c r="A130" s="477" t="s">
        <v>869</v>
      </c>
      <c r="B130" s="343" t="s">
        <v>422</v>
      </c>
      <c r="C130" s="669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25">
      <c r="A131" s="477" t="s">
        <v>869</v>
      </c>
      <c r="B131" s="343" t="s">
        <v>422</v>
      </c>
      <c r="C131" s="669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25">
      <c r="A132" s="483" t="s">
        <v>869</v>
      </c>
      <c r="B132" s="343" t="s">
        <v>422</v>
      </c>
      <c r="C132" s="669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25">
      <c r="A133" s="477" t="s">
        <v>869</v>
      </c>
      <c r="B133" s="343" t="s">
        <v>422</v>
      </c>
      <c r="C133" s="669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25">
      <c r="A134" s="477" t="s">
        <v>869</v>
      </c>
      <c r="B134" s="343" t="s">
        <v>422</v>
      </c>
      <c r="C134" s="669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25">
      <c r="A135" s="477" t="s">
        <v>869</v>
      </c>
      <c r="B135" s="343" t="s">
        <v>422</v>
      </c>
      <c r="C135" s="669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25">
      <c r="A136" s="477" t="s">
        <v>869</v>
      </c>
      <c r="B136" s="343" t="s">
        <v>422</v>
      </c>
      <c r="C136" s="669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25">
      <c r="A137" s="477" t="s">
        <v>869</v>
      </c>
      <c r="B137" s="343" t="s">
        <v>422</v>
      </c>
      <c r="C137" s="669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25">
      <c r="A138" s="477" t="s">
        <v>869</v>
      </c>
      <c r="B138" s="343" t="s">
        <v>422</v>
      </c>
      <c r="C138" s="669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25">
      <c r="A139" s="477" t="s">
        <v>869</v>
      </c>
      <c r="B139" s="343" t="s">
        <v>422</v>
      </c>
      <c r="C139" s="669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25">
      <c r="A140" s="477" t="s">
        <v>869</v>
      </c>
      <c r="B140" s="343" t="s">
        <v>422</v>
      </c>
      <c r="C140" s="669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25">
      <c r="A141" s="477" t="s">
        <v>869</v>
      </c>
      <c r="B141" s="343" t="s">
        <v>422</v>
      </c>
      <c r="C141" s="669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25">
      <c r="A142" s="483" t="s">
        <v>869</v>
      </c>
      <c r="B142" s="343" t="s">
        <v>422</v>
      </c>
      <c r="C142" s="669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25">
      <c r="A143" s="477" t="s">
        <v>869</v>
      </c>
      <c r="B143" s="343" t="s">
        <v>422</v>
      </c>
      <c r="C143" s="669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25">
      <c r="A144" s="477" t="s">
        <v>869</v>
      </c>
      <c r="B144" s="343" t="s">
        <v>422</v>
      </c>
      <c r="C144" s="669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25">
      <c r="A145" s="477" t="s">
        <v>869</v>
      </c>
      <c r="B145" s="343" t="s">
        <v>422</v>
      </c>
      <c r="C145" s="669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25">
      <c r="A146" s="477" t="s">
        <v>869</v>
      </c>
      <c r="B146" s="343" t="s">
        <v>422</v>
      </c>
      <c r="C146" s="669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25">
      <c r="A147" s="477" t="s">
        <v>869</v>
      </c>
      <c r="B147" s="343" t="s">
        <v>422</v>
      </c>
      <c r="C147" s="669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25">
      <c r="A148" s="483" t="s">
        <v>869</v>
      </c>
      <c r="B148" s="343" t="s">
        <v>422</v>
      </c>
      <c r="C148" s="669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25">
      <c r="A149" s="477" t="s">
        <v>869</v>
      </c>
      <c r="B149" s="343" t="s">
        <v>422</v>
      </c>
      <c r="C149" s="669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25">
      <c r="A150" s="477" t="s">
        <v>869</v>
      </c>
      <c r="B150" s="343" t="s">
        <v>422</v>
      </c>
      <c r="C150" s="669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25">
      <c r="A151" s="477" t="s">
        <v>869</v>
      </c>
      <c r="B151" s="343" t="s">
        <v>422</v>
      </c>
      <c r="C151" s="669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25">
      <c r="A152" s="477" t="s">
        <v>869</v>
      </c>
      <c r="B152" s="343" t="s">
        <v>422</v>
      </c>
      <c r="C152" s="669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25">
      <c r="A153" s="477" t="s">
        <v>869</v>
      </c>
      <c r="B153" s="343" t="s">
        <v>422</v>
      </c>
      <c r="C153" s="669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25">
      <c r="A154" s="477" t="s">
        <v>869</v>
      </c>
      <c r="B154" s="343" t="s">
        <v>422</v>
      </c>
      <c r="C154" s="669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25">
      <c r="A155" s="477" t="s">
        <v>869</v>
      </c>
      <c r="B155" s="343" t="s">
        <v>422</v>
      </c>
      <c r="C155" s="669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25">
      <c r="A156" s="477" t="s">
        <v>869</v>
      </c>
      <c r="B156" s="343" t="s">
        <v>422</v>
      </c>
      <c r="C156" s="669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25">
      <c r="A157" s="477" t="s">
        <v>869</v>
      </c>
      <c r="B157" s="343" t="s">
        <v>422</v>
      </c>
      <c r="C157" s="669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25">
      <c r="A158" s="483" t="s">
        <v>869</v>
      </c>
      <c r="B158" s="343" t="s">
        <v>422</v>
      </c>
      <c r="C158" s="669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25">
      <c r="A159" s="477" t="s">
        <v>869</v>
      </c>
      <c r="B159" s="343" t="s">
        <v>422</v>
      </c>
      <c r="C159" s="669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25">
      <c r="A160" s="477" t="s">
        <v>869</v>
      </c>
      <c r="B160" s="343" t="s">
        <v>422</v>
      </c>
      <c r="C160" s="669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25">
      <c r="A161" s="477" t="s">
        <v>869</v>
      </c>
      <c r="B161" s="343" t="s">
        <v>422</v>
      </c>
      <c r="C161" s="669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25">
      <c r="A162" s="477" t="s">
        <v>869</v>
      </c>
      <c r="B162" s="343" t="s">
        <v>422</v>
      </c>
      <c r="C162" s="669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25">
      <c r="A163" s="477" t="s">
        <v>869</v>
      </c>
      <c r="B163" s="343" t="s">
        <v>422</v>
      </c>
      <c r="C163" s="669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25">
      <c r="A164" s="483" t="s">
        <v>869</v>
      </c>
      <c r="B164" s="343" t="s">
        <v>422</v>
      </c>
      <c r="C164" s="669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25">
      <c r="A165" s="477" t="s">
        <v>869</v>
      </c>
      <c r="B165" s="343" t="s">
        <v>422</v>
      </c>
      <c r="C165" s="669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25">
      <c r="A166" s="477" t="s">
        <v>869</v>
      </c>
      <c r="B166" s="343" t="s">
        <v>422</v>
      </c>
      <c r="C166" s="669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25">
      <c r="A167" s="477" t="s">
        <v>869</v>
      </c>
      <c r="B167" s="343" t="s">
        <v>422</v>
      </c>
      <c r="C167" s="669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25">
      <c r="A168" s="477" t="s">
        <v>869</v>
      </c>
      <c r="B168" s="343" t="s">
        <v>422</v>
      </c>
      <c r="C168" s="669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25">
      <c r="A169" s="477" t="s">
        <v>869</v>
      </c>
      <c r="B169" s="343" t="s">
        <v>422</v>
      </c>
      <c r="C169" s="669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25">
      <c r="A170" s="477" t="s">
        <v>869</v>
      </c>
      <c r="B170" s="343" t="s">
        <v>422</v>
      </c>
      <c r="C170" s="669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25">
      <c r="A171" s="477" t="s">
        <v>869</v>
      </c>
      <c r="B171" s="343" t="s">
        <v>422</v>
      </c>
      <c r="C171" s="669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25">
      <c r="A172" s="477" t="s">
        <v>869</v>
      </c>
      <c r="B172" s="343" t="s">
        <v>422</v>
      </c>
      <c r="C172" s="669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25">
      <c r="A173" s="477" t="s">
        <v>869</v>
      </c>
      <c r="B173" s="343" t="s">
        <v>422</v>
      </c>
      <c r="C173" s="669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25">
      <c r="A174" s="483" t="s">
        <v>869</v>
      </c>
      <c r="B174" s="343" t="s">
        <v>422</v>
      </c>
      <c r="C174" s="669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25">
      <c r="A175" s="477" t="s">
        <v>869</v>
      </c>
      <c r="B175" s="343" t="s">
        <v>422</v>
      </c>
      <c r="C175" s="669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25">
      <c r="A176" s="477" t="s">
        <v>869</v>
      </c>
      <c r="B176" s="343" t="s">
        <v>422</v>
      </c>
      <c r="C176" s="669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25">
      <c r="A177" s="477" t="s">
        <v>869</v>
      </c>
      <c r="B177" s="343" t="s">
        <v>422</v>
      </c>
      <c r="C177" s="669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25">
      <c r="A178" s="477" t="s">
        <v>869</v>
      </c>
      <c r="B178" s="343" t="s">
        <v>422</v>
      </c>
      <c r="C178" s="669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25">
      <c r="A179" s="477" t="s">
        <v>869</v>
      </c>
      <c r="B179" s="343" t="s">
        <v>422</v>
      </c>
      <c r="C179" s="669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25">
      <c r="A180" s="483" t="s">
        <v>869</v>
      </c>
      <c r="B180" s="343" t="s">
        <v>422</v>
      </c>
      <c r="C180" s="669" t="str">
        <f>"619217652191"</f>
        <v>619217652191</v>
      </c>
      <c r="D180" s="205">
        <v>2.91</v>
      </c>
      <c r="E180" s="226" t="s">
        <v>420</v>
      </c>
      <c r="F180" s="6"/>
    </row>
    <row r="181" spans="1:6" ht="15.75" thickBot="1" x14ac:dyDescent="0.3">
      <c r="A181" s="484" t="s">
        <v>869</v>
      </c>
      <c r="B181" s="353" t="s">
        <v>422</v>
      </c>
      <c r="C181" s="672" t="str">
        <f>"619217782188"</f>
        <v>619217782188</v>
      </c>
      <c r="D181" s="677">
        <v>2.76</v>
      </c>
      <c r="E181" s="384" t="s">
        <v>420</v>
      </c>
      <c r="F181" s="6"/>
    </row>
    <row r="182" spans="1:6" x14ac:dyDescent="0.25">
      <c r="A182" s="475" t="s">
        <v>869</v>
      </c>
      <c r="B182" s="37" t="s">
        <v>423</v>
      </c>
      <c r="C182" s="668" t="str">
        <f>"619217652280"</f>
        <v>619217652280</v>
      </c>
      <c r="D182" s="676">
        <v>3.04</v>
      </c>
      <c r="E182" s="39" t="s">
        <v>419</v>
      </c>
      <c r="F182" s="6"/>
    </row>
    <row r="183" spans="1:6" x14ac:dyDescent="0.25">
      <c r="A183" s="477" t="s">
        <v>869</v>
      </c>
      <c r="B183" s="14" t="s">
        <v>423</v>
      </c>
      <c r="C183" s="669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25">
      <c r="A184" s="477" t="s">
        <v>869</v>
      </c>
      <c r="B184" s="14" t="s">
        <v>423</v>
      </c>
      <c r="C184" s="669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25">
      <c r="A185" s="477" t="s">
        <v>869</v>
      </c>
      <c r="B185" s="14" t="s">
        <v>423</v>
      </c>
      <c r="C185" s="669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25">
      <c r="A186" s="477" t="s">
        <v>869</v>
      </c>
      <c r="B186" s="14" t="s">
        <v>423</v>
      </c>
      <c r="C186" s="669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25">
      <c r="A187" s="477" t="s">
        <v>869</v>
      </c>
      <c r="B187" s="14" t="s">
        <v>423</v>
      </c>
      <c r="C187" s="669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25">
      <c r="A188" s="477" t="s">
        <v>869</v>
      </c>
      <c r="B188" s="14" t="s">
        <v>423</v>
      </c>
      <c r="C188" s="669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25">
      <c r="A189" s="477" t="s">
        <v>869</v>
      </c>
      <c r="B189" s="14" t="s">
        <v>423</v>
      </c>
      <c r="C189" s="669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25">
      <c r="A190" s="483" t="s">
        <v>869</v>
      </c>
      <c r="B190" s="14" t="s">
        <v>423</v>
      </c>
      <c r="C190" s="669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25">
      <c r="A191" s="477" t="s">
        <v>869</v>
      </c>
      <c r="B191" s="14" t="s">
        <v>423</v>
      </c>
      <c r="C191" s="669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25">
      <c r="A192" s="477" t="s">
        <v>869</v>
      </c>
      <c r="B192" s="14" t="s">
        <v>423</v>
      </c>
      <c r="C192" s="669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25">
      <c r="A193" s="477" t="s">
        <v>869</v>
      </c>
      <c r="B193" s="14" t="s">
        <v>423</v>
      </c>
      <c r="C193" s="669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25">
      <c r="A194" s="477" t="s">
        <v>869</v>
      </c>
      <c r="B194" s="14" t="s">
        <v>423</v>
      </c>
      <c r="C194" s="669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25">
      <c r="A195" s="477" t="s">
        <v>869</v>
      </c>
      <c r="B195" s="14" t="s">
        <v>423</v>
      </c>
      <c r="C195" s="669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25">
      <c r="A196" s="483" t="s">
        <v>869</v>
      </c>
      <c r="B196" s="14" t="s">
        <v>423</v>
      </c>
      <c r="C196" s="669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25">
      <c r="A197" s="477" t="s">
        <v>869</v>
      </c>
      <c r="B197" s="14" t="s">
        <v>423</v>
      </c>
      <c r="C197" s="669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25">
      <c r="A198" s="477" t="s">
        <v>869</v>
      </c>
      <c r="B198" s="14" t="s">
        <v>423</v>
      </c>
      <c r="C198" s="669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25">
      <c r="A199" s="477" t="s">
        <v>869</v>
      </c>
      <c r="B199" s="14" t="s">
        <v>423</v>
      </c>
      <c r="C199" s="669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25">
      <c r="A200" s="477" t="s">
        <v>869</v>
      </c>
      <c r="B200" s="14" t="s">
        <v>423</v>
      </c>
      <c r="C200" s="669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25">
      <c r="A201" s="477" t="s">
        <v>869</v>
      </c>
      <c r="B201" s="14" t="s">
        <v>423</v>
      </c>
      <c r="C201" s="669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25">
      <c r="A202" s="477" t="s">
        <v>869</v>
      </c>
      <c r="B202" s="14" t="s">
        <v>423</v>
      </c>
      <c r="C202" s="669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25">
      <c r="A203" s="477" t="s">
        <v>869</v>
      </c>
      <c r="B203" s="14" t="s">
        <v>423</v>
      </c>
      <c r="C203" s="669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25">
      <c r="A204" s="477" t="s">
        <v>869</v>
      </c>
      <c r="B204" s="14" t="s">
        <v>423</v>
      </c>
      <c r="C204" s="669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25">
      <c r="A205" s="477" t="s">
        <v>869</v>
      </c>
      <c r="B205" s="14" t="s">
        <v>423</v>
      </c>
      <c r="C205" s="669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25">
      <c r="A206" s="483" t="s">
        <v>869</v>
      </c>
      <c r="B206" s="14" t="s">
        <v>423</v>
      </c>
      <c r="C206" s="669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25">
      <c r="A207" s="477" t="s">
        <v>869</v>
      </c>
      <c r="B207" s="14" t="s">
        <v>423</v>
      </c>
      <c r="C207" s="669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25">
      <c r="A208" s="477" t="s">
        <v>869</v>
      </c>
      <c r="B208" s="14" t="s">
        <v>423</v>
      </c>
      <c r="C208" s="669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25">
      <c r="A209" s="477" t="s">
        <v>869</v>
      </c>
      <c r="B209" s="14" t="s">
        <v>423</v>
      </c>
      <c r="C209" s="669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25">
      <c r="A210" s="477" t="s">
        <v>869</v>
      </c>
      <c r="B210" s="14" t="s">
        <v>423</v>
      </c>
      <c r="C210" s="669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25">
      <c r="A211" s="477" t="s">
        <v>869</v>
      </c>
      <c r="B211" s="14" t="s">
        <v>423</v>
      </c>
      <c r="C211" s="669" t="str">
        <f>"619217652185"</f>
        <v>619217652185</v>
      </c>
      <c r="D211" s="205">
        <v>2.48</v>
      </c>
      <c r="E211" s="66" t="s">
        <v>420</v>
      </c>
      <c r="F211" s="6"/>
    </row>
    <row r="212" spans="1:6" ht="15.75" thickBot="1" x14ac:dyDescent="0.3">
      <c r="A212" s="485" t="s">
        <v>869</v>
      </c>
      <c r="B212" s="357" t="s">
        <v>423</v>
      </c>
      <c r="C212" s="671" t="str">
        <f>"619217862184"</f>
        <v>619217862184</v>
      </c>
      <c r="D212" s="678">
        <v>2.41</v>
      </c>
      <c r="E212" s="46" t="s">
        <v>420</v>
      </c>
      <c r="F212" s="6"/>
    </row>
    <row r="213" spans="1:6" x14ac:dyDescent="0.25">
      <c r="A213" s="475" t="s">
        <v>869</v>
      </c>
      <c r="B213" s="356" t="s">
        <v>424</v>
      </c>
      <c r="C213" s="668" t="str">
        <f>"619217652285"</f>
        <v>619217652285</v>
      </c>
      <c r="D213" s="676">
        <v>3.56</v>
      </c>
      <c r="E213" s="39" t="s">
        <v>419</v>
      </c>
      <c r="F213" s="6"/>
    </row>
    <row r="214" spans="1:6" x14ac:dyDescent="0.25">
      <c r="A214" s="477" t="s">
        <v>869</v>
      </c>
      <c r="B214" s="308" t="s">
        <v>424</v>
      </c>
      <c r="C214" s="669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25">
      <c r="A215" s="477" t="s">
        <v>869</v>
      </c>
      <c r="B215" s="308" t="s">
        <v>424</v>
      </c>
      <c r="C215" s="669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25">
      <c r="A216" s="477" t="s">
        <v>869</v>
      </c>
      <c r="B216" s="308" t="s">
        <v>424</v>
      </c>
      <c r="C216" s="669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25">
      <c r="A217" s="477" t="s">
        <v>869</v>
      </c>
      <c r="B217" s="308" t="s">
        <v>424</v>
      </c>
      <c r="C217" s="669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25">
      <c r="A218" s="477" t="s">
        <v>869</v>
      </c>
      <c r="B218" s="308" t="s">
        <v>424</v>
      </c>
      <c r="C218" s="669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25">
      <c r="A219" s="477" t="s">
        <v>869</v>
      </c>
      <c r="B219" s="308" t="s">
        <v>424</v>
      </c>
      <c r="C219" s="669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25">
      <c r="A220" s="477" t="s">
        <v>869</v>
      </c>
      <c r="B220" s="308" t="s">
        <v>424</v>
      </c>
      <c r="C220" s="669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25">
      <c r="A221" s="477" t="s">
        <v>869</v>
      </c>
      <c r="B221" s="308" t="s">
        <v>424</v>
      </c>
      <c r="C221" s="669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25">
      <c r="A222" s="483" t="s">
        <v>869</v>
      </c>
      <c r="B222" s="308" t="s">
        <v>424</v>
      </c>
      <c r="C222" s="669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25">
      <c r="A223" s="477" t="s">
        <v>869</v>
      </c>
      <c r="B223" s="308" t="s">
        <v>424</v>
      </c>
      <c r="C223" s="669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25">
      <c r="A224" s="477" t="s">
        <v>869</v>
      </c>
      <c r="B224" s="308" t="s">
        <v>424</v>
      </c>
      <c r="C224" s="669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25">
      <c r="A225" s="477" t="s">
        <v>869</v>
      </c>
      <c r="B225" s="308" t="s">
        <v>424</v>
      </c>
      <c r="C225" s="669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25">
      <c r="A226" s="477" t="s">
        <v>869</v>
      </c>
      <c r="B226" s="308" t="s">
        <v>424</v>
      </c>
      <c r="C226" s="669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25">
      <c r="A227" s="477" t="s">
        <v>869</v>
      </c>
      <c r="B227" s="308" t="s">
        <v>424</v>
      </c>
      <c r="C227" s="669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25">
      <c r="A228" s="483" t="s">
        <v>869</v>
      </c>
      <c r="B228" s="308" t="s">
        <v>424</v>
      </c>
      <c r="C228" s="669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25">
      <c r="A229" s="477" t="s">
        <v>869</v>
      </c>
      <c r="B229" s="308" t="s">
        <v>424</v>
      </c>
      <c r="C229" s="669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25">
      <c r="A230" s="477" t="s">
        <v>869</v>
      </c>
      <c r="B230" s="308" t="s">
        <v>424</v>
      </c>
      <c r="C230" s="669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25">
      <c r="A231" s="477" t="s">
        <v>869</v>
      </c>
      <c r="B231" s="308" t="s">
        <v>424</v>
      </c>
      <c r="C231" s="669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25">
      <c r="A232" s="477" t="s">
        <v>869</v>
      </c>
      <c r="B232" s="308" t="s">
        <v>424</v>
      </c>
      <c r="C232" s="669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25">
      <c r="A233" s="484" t="s">
        <v>869</v>
      </c>
      <c r="B233" s="612" t="s">
        <v>424</v>
      </c>
      <c r="C233" s="672" t="str">
        <f>"619217652273"</f>
        <v>619217652273</v>
      </c>
      <c r="D233" s="677">
        <v>2.62</v>
      </c>
      <c r="E233" s="119" t="s">
        <v>420</v>
      </c>
      <c r="F233" s="6"/>
    </row>
    <row r="234" spans="1:6" x14ac:dyDescent="0.25">
      <c r="A234" s="611" t="s">
        <v>1114</v>
      </c>
      <c r="B234" s="308" t="s">
        <v>422</v>
      </c>
      <c r="C234" s="669">
        <v>19201800284</v>
      </c>
      <c r="D234" s="30">
        <v>3.75</v>
      </c>
      <c r="E234" s="225" t="s">
        <v>419</v>
      </c>
    </row>
    <row r="235" spans="1:6" x14ac:dyDescent="0.25">
      <c r="A235" s="611" t="s">
        <v>1114</v>
      </c>
      <c r="B235" s="308" t="s">
        <v>422</v>
      </c>
      <c r="C235" s="669">
        <v>19201800194</v>
      </c>
      <c r="D235" s="30">
        <v>3.7</v>
      </c>
      <c r="E235" s="225" t="s">
        <v>419</v>
      </c>
    </row>
    <row r="236" spans="1:6" x14ac:dyDescent="0.25">
      <c r="A236" s="611" t="s">
        <v>1114</v>
      </c>
      <c r="B236" s="308" t="s">
        <v>422</v>
      </c>
      <c r="C236" s="669">
        <v>19201800258</v>
      </c>
      <c r="D236" s="30">
        <v>3.69</v>
      </c>
      <c r="E236" s="225" t="s">
        <v>419</v>
      </c>
    </row>
    <row r="237" spans="1:6" x14ac:dyDescent="0.25">
      <c r="A237" s="611" t="s">
        <v>1114</v>
      </c>
      <c r="B237" s="308" t="s">
        <v>422</v>
      </c>
      <c r="C237" s="669">
        <v>19201800230</v>
      </c>
      <c r="D237" s="30">
        <v>3.55</v>
      </c>
      <c r="E237" s="225" t="s">
        <v>419</v>
      </c>
    </row>
    <row r="238" spans="1:6" x14ac:dyDescent="0.25">
      <c r="A238" s="611" t="s">
        <v>1114</v>
      </c>
      <c r="B238" s="308" t="s">
        <v>422</v>
      </c>
      <c r="C238" s="669">
        <v>19201800264</v>
      </c>
      <c r="D238" s="30">
        <v>3.55</v>
      </c>
      <c r="E238" s="225" t="s">
        <v>419</v>
      </c>
    </row>
    <row r="239" spans="1:6" x14ac:dyDescent="0.25">
      <c r="A239" s="611" t="s">
        <v>1114</v>
      </c>
      <c r="B239" s="308" t="s">
        <v>422</v>
      </c>
      <c r="C239" s="669">
        <v>19201800298</v>
      </c>
      <c r="D239" s="30">
        <v>3.44</v>
      </c>
      <c r="E239" s="225" t="s">
        <v>419</v>
      </c>
    </row>
    <row r="240" spans="1:6" x14ac:dyDescent="0.25">
      <c r="A240" s="611" t="s">
        <v>1114</v>
      </c>
      <c r="B240" s="308" t="s">
        <v>422</v>
      </c>
      <c r="C240" s="669">
        <v>19201800262</v>
      </c>
      <c r="D240" s="30">
        <v>3.43</v>
      </c>
      <c r="E240" s="225" t="s">
        <v>419</v>
      </c>
    </row>
    <row r="241" spans="1:5" x14ac:dyDescent="0.25">
      <c r="A241" s="611" t="s">
        <v>1114</v>
      </c>
      <c r="B241" s="308" t="s">
        <v>422</v>
      </c>
      <c r="C241" s="669">
        <v>19201800282</v>
      </c>
      <c r="D241" s="30">
        <v>3.39</v>
      </c>
      <c r="E241" s="225" t="s">
        <v>419</v>
      </c>
    </row>
    <row r="242" spans="1:5" x14ac:dyDescent="0.25">
      <c r="A242" s="611" t="s">
        <v>1114</v>
      </c>
      <c r="B242" s="308" t="s">
        <v>422</v>
      </c>
      <c r="C242" s="669">
        <v>19201800292</v>
      </c>
      <c r="D242" s="30">
        <v>3.39</v>
      </c>
      <c r="E242" s="225" t="s">
        <v>419</v>
      </c>
    </row>
    <row r="243" spans="1:5" x14ac:dyDescent="0.25">
      <c r="A243" s="611" t="s">
        <v>1114</v>
      </c>
      <c r="B243" s="308" t="s">
        <v>422</v>
      </c>
      <c r="C243" s="669">
        <v>19201800295</v>
      </c>
      <c r="D243" s="30">
        <v>3.34</v>
      </c>
      <c r="E243" s="225" t="s">
        <v>419</v>
      </c>
    </row>
    <row r="244" spans="1:5" x14ac:dyDescent="0.25">
      <c r="A244" s="611" t="s">
        <v>1114</v>
      </c>
      <c r="B244" s="308" t="s">
        <v>422</v>
      </c>
      <c r="C244" s="669">
        <v>19201800271</v>
      </c>
      <c r="D244" s="30">
        <v>3.32</v>
      </c>
      <c r="E244" s="225" t="s">
        <v>419</v>
      </c>
    </row>
    <row r="245" spans="1:5" x14ac:dyDescent="0.25">
      <c r="A245" s="611" t="s">
        <v>1114</v>
      </c>
      <c r="B245" s="308" t="s">
        <v>422</v>
      </c>
      <c r="C245" s="669">
        <v>19201800216</v>
      </c>
      <c r="D245" s="30">
        <v>3.29</v>
      </c>
      <c r="E245" s="225" t="s">
        <v>419</v>
      </c>
    </row>
    <row r="246" spans="1:5" x14ac:dyDescent="0.25">
      <c r="A246" s="611" t="s">
        <v>1114</v>
      </c>
      <c r="B246" s="308" t="s">
        <v>422</v>
      </c>
      <c r="C246" s="669">
        <v>19201800184</v>
      </c>
      <c r="D246" s="30">
        <v>3.28</v>
      </c>
      <c r="E246" s="225" t="s">
        <v>419</v>
      </c>
    </row>
    <row r="247" spans="1:5" x14ac:dyDescent="0.25">
      <c r="A247" s="611" t="s">
        <v>1114</v>
      </c>
      <c r="B247" s="308" t="s">
        <v>422</v>
      </c>
      <c r="C247" s="669">
        <v>19201800237</v>
      </c>
      <c r="D247" s="30">
        <v>3.23</v>
      </c>
      <c r="E247" s="225" t="s">
        <v>419</v>
      </c>
    </row>
    <row r="248" spans="1:5" x14ac:dyDescent="0.25">
      <c r="A248" s="611" t="s">
        <v>1114</v>
      </c>
      <c r="B248" s="308" t="s">
        <v>422</v>
      </c>
      <c r="C248" s="669">
        <v>19201800257</v>
      </c>
      <c r="D248" s="30">
        <v>3.17</v>
      </c>
      <c r="E248" s="225" t="s">
        <v>419</v>
      </c>
    </row>
    <row r="249" spans="1:5" x14ac:dyDescent="0.25">
      <c r="A249" s="611" t="s">
        <v>1114</v>
      </c>
      <c r="B249" s="308" t="s">
        <v>422</v>
      </c>
      <c r="C249" s="669">
        <v>19201800259</v>
      </c>
      <c r="D249" s="30">
        <v>3.16</v>
      </c>
      <c r="E249" s="225" t="s">
        <v>419</v>
      </c>
    </row>
    <row r="250" spans="1:5" x14ac:dyDescent="0.25">
      <c r="A250" s="611" t="s">
        <v>1114</v>
      </c>
      <c r="B250" s="308" t="s">
        <v>422</v>
      </c>
      <c r="C250" s="669">
        <v>19201800277</v>
      </c>
      <c r="D250" s="30">
        <v>3.05</v>
      </c>
      <c r="E250" s="225" t="s">
        <v>419</v>
      </c>
    </row>
    <row r="251" spans="1:5" x14ac:dyDescent="0.25">
      <c r="A251" s="611" t="s">
        <v>1114</v>
      </c>
      <c r="B251" s="308" t="s">
        <v>422</v>
      </c>
      <c r="C251" s="669">
        <v>19201800245</v>
      </c>
      <c r="D251" s="30">
        <v>3.03</v>
      </c>
      <c r="E251" s="225" t="s">
        <v>419</v>
      </c>
    </row>
    <row r="252" spans="1:5" x14ac:dyDescent="0.25">
      <c r="A252" s="611" t="s">
        <v>1114</v>
      </c>
      <c r="B252" s="308" t="s">
        <v>422</v>
      </c>
      <c r="C252" s="669">
        <v>19201800260</v>
      </c>
      <c r="D252" s="30">
        <v>2.98</v>
      </c>
      <c r="E252" s="225" t="s">
        <v>419</v>
      </c>
    </row>
    <row r="253" spans="1:5" x14ac:dyDescent="0.25">
      <c r="A253" s="611" t="s">
        <v>1114</v>
      </c>
      <c r="B253" s="308" t="s">
        <v>422</v>
      </c>
      <c r="C253" s="669">
        <v>19201800212</v>
      </c>
      <c r="D253" s="30">
        <v>2.94</v>
      </c>
      <c r="E253" s="225" t="s">
        <v>419</v>
      </c>
    </row>
    <row r="254" spans="1:5" x14ac:dyDescent="0.25">
      <c r="A254" s="611" t="s">
        <v>1114</v>
      </c>
      <c r="B254" s="308" t="s">
        <v>422</v>
      </c>
      <c r="C254" s="669">
        <v>19201800279</v>
      </c>
      <c r="D254" s="30">
        <v>2.88</v>
      </c>
      <c r="E254" s="225" t="s">
        <v>419</v>
      </c>
    </row>
    <row r="255" spans="1:5" x14ac:dyDescent="0.25">
      <c r="A255" s="611" t="s">
        <v>1114</v>
      </c>
      <c r="B255" s="308" t="s">
        <v>422</v>
      </c>
      <c r="C255" s="669">
        <v>19201800215</v>
      </c>
      <c r="D255" s="30">
        <v>2.83</v>
      </c>
      <c r="E255" s="225" t="s">
        <v>419</v>
      </c>
    </row>
    <row r="256" spans="1:5" x14ac:dyDescent="0.25">
      <c r="A256" s="611" t="s">
        <v>1114</v>
      </c>
      <c r="B256" s="308" t="s">
        <v>422</v>
      </c>
      <c r="C256" s="669">
        <v>19201800286</v>
      </c>
      <c r="D256" s="30">
        <v>2.8</v>
      </c>
      <c r="E256" s="225" t="s">
        <v>419</v>
      </c>
    </row>
    <row r="257" spans="1:5" x14ac:dyDescent="0.25">
      <c r="A257" s="611" t="s">
        <v>1114</v>
      </c>
      <c r="B257" s="308" t="s">
        <v>422</v>
      </c>
      <c r="C257" s="669">
        <v>19201800239</v>
      </c>
      <c r="D257" s="30">
        <v>2.4900000000000002</v>
      </c>
      <c r="E257" s="226" t="s">
        <v>420</v>
      </c>
    </row>
    <row r="258" spans="1:5" x14ac:dyDescent="0.25">
      <c r="A258" s="611" t="s">
        <v>1114</v>
      </c>
      <c r="B258" s="308" t="s">
        <v>422</v>
      </c>
      <c r="C258" s="669">
        <v>19201800240</v>
      </c>
      <c r="D258" s="30">
        <v>2.4900000000000002</v>
      </c>
      <c r="E258" s="226" t="s">
        <v>420</v>
      </c>
    </row>
    <row r="259" spans="1:5" x14ac:dyDescent="0.25">
      <c r="A259" s="611" t="s">
        <v>1114</v>
      </c>
      <c r="B259" s="308" t="s">
        <v>422</v>
      </c>
      <c r="C259" s="669">
        <v>19201800267</v>
      </c>
      <c r="D259" s="30">
        <v>2.4900000000000002</v>
      </c>
      <c r="E259" s="226" t="s">
        <v>420</v>
      </c>
    </row>
    <row r="260" spans="1:5" x14ac:dyDescent="0.25">
      <c r="A260" s="611" t="s">
        <v>1114</v>
      </c>
      <c r="B260" s="308" t="s">
        <v>422</v>
      </c>
      <c r="C260" s="669">
        <v>19201800288</v>
      </c>
      <c r="D260" s="30">
        <v>2.48</v>
      </c>
      <c r="E260" s="226" t="s">
        <v>420</v>
      </c>
    </row>
    <row r="261" spans="1:5" x14ac:dyDescent="0.25">
      <c r="A261" s="611" t="s">
        <v>1114</v>
      </c>
      <c r="B261" s="308" t="s">
        <v>422</v>
      </c>
      <c r="C261" s="669">
        <v>19201800293</v>
      </c>
      <c r="D261" s="30">
        <v>2.48</v>
      </c>
      <c r="E261" s="226" t="s">
        <v>420</v>
      </c>
    </row>
    <row r="262" spans="1:5" x14ac:dyDescent="0.25">
      <c r="A262" s="611" t="s">
        <v>1114</v>
      </c>
      <c r="B262" s="308" t="s">
        <v>422</v>
      </c>
      <c r="C262" s="669">
        <v>19201800265</v>
      </c>
      <c r="D262" s="30">
        <v>2.4700000000000002</v>
      </c>
      <c r="E262" s="226" t="s">
        <v>420</v>
      </c>
    </row>
    <row r="263" spans="1:5" x14ac:dyDescent="0.25">
      <c r="A263" s="611" t="s">
        <v>1114</v>
      </c>
      <c r="B263" s="308" t="s">
        <v>422</v>
      </c>
      <c r="C263" s="669">
        <v>19201800273</v>
      </c>
      <c r="D263" s="30">
        <v>2.4700000000000002</v>
      </c>
      <c r="E263" s="226" t="s">
        <v>420</v>
      </c>
    </row>
    <row r="264" spans="1:5" x14ac:dyDescent="0.25">
      <c r="A264" s="611" t="s">
        <v>1114</v>
      </c>
      <c r="B264" s="308" t="s">
        <v>422</v>
      </c>
      <c r="C264" s="669">
        <v>19201800283</v>
      </c>
      <c r="D264" s="30">
        <v>2.4500000000000002</v>
      </c>
      <c r="E264" s="226" t="s">
        <v>420</v>
      </c>
    </row>
    <row r="265" spans="1:5" x14ac:dyDescent="0.25">
      <c r="A265" s="611" t="s">
        <v>1114</v>
      </c>
      <c r="B265" s="308" t="s">
        <v>422</v>
      </c>
      <c r="C265" s="669">
        <v>19201800296</v>
      </c>
      <c r="D265" s="30">
        <v>2.4</v>
      </c>
      <c r="E265" s="226" t="s">
        <v>420</v>
      </c>
    </row>
    <row r="266" spans="1:5" x14ac:dyDescent="0.25">
      <c r="A266" s="611" t="s">
        <v>1114</v>
      </c>
      <c r="B266" s="308" t="s">
        <v>422</v>
      </c>
      <c r="C266" s="669">
        <v>19201800272</v>
      </c>
      <c r="D266" s="30">
        <v>2.09</v>
      </c>
      <c r="E266" s="226" t="s">
        <v>420</v>
      </c>
    </row>
    <row r="267" spans="1:5" x14ac:dyDescent="0.25">
      <c r="A267" s="611" t="s">
        <v>1114</v>
      </c>
      <c r="B267" s="308" t="s">
        <v>423</v>
      </c>
      <c r="C267" s="669">
        <v>19201800247</v>
      </c>
      <c r="D267" s="30">
        <v>3.75</v>
      </c>
      <c r="E267" s="225" t="s">
        <v>419</v>
      </c>
    </row>
    <row r="268" spans="1:5" x14ac:dyDescent="0.25">
      <c r="A268" s="611" t="s">
        <v>1114</v>
      </c>
      <c r="B268" s="308" t="s">
        <v>423</v>
      </c>
      <c r="C268" s="669">
        <v>19201800254</v>
      </c>
      <c r="D268" s="30">
        <v>3.67</v>
      </c>
      <c r="E268" s="225" t="s">
        <v>419</v>
      </c>
    </row>
    <row r="269" spans="1:5" x14ac:dyDescent="0.25">
      <c r="A269" s="611" t="s">
        <v>1114</v>
      </c>
      <c r="B269" s="308" t="s">
        <v>423</v>
      </c>
      <c r="C269" s="669">
        <v>19201800291</v>
      </c>
      <c r="D269" s="30">
        <v>3.5</v>
      </c>
      <c r="E269" s="225" t="s">
        <v>419</v>
      </c>
    </row>
    <row r="270" spans="1:5" x14ac:dyDescent="0.25">
      <c r="A270" s="611" t="s">
        <v>1114</v>
      </c>
      <c r="B270" s="308" t="s">
        <v>423</v>
      </c>
      <c r="C270" s="669">
        <v>19201800249</v>
      </c>
      <c r="D270" s="30">
        <v>3.41</v>
      </c>
      <c r="E270" s="225" t="s">
        <v>419</v>
      </c>
    </row>
    <row r="271" spans="1:5" x14ac:dyDescent="0.25">
      <c r="A271" s="611" t="s">
        <v>1114</v>
      </c>
      <c r="B271" s="308" t="s">
        <v>423</v>
      </c>
      <c r="C271" s="669">
        <v>19201800297</v>
      </c>
      <c r="D271" s="30">
        <v>3.37</v>
      </c>
      <c r="E271" s="225" t="s">
        <v>419</v>
      </c>
    </row>
    <row r="272" spans="1:5" x14ac:dyDescent="0.25">
      <c r="A272" s="611" t="s">
        <v>1114</v>
      </c>
      <c r="B272" s="308" t="s">
        <v>423</v>
      </c>
      <c r="C272" s="669">
        <v>19201800241</v>
      </c>
      <c r="D272" s="30">
        <v>3.36</v>
      </c>
      <c r="E272" s="225" t="s">
        <v>419</v>
      </c>
    </row>
    <row r="273" spans="1:5" x14ac:dyDescent="0.25">
      <c r="A273" s="611" t="s">
        <v>1114</v>
      </c>
      <c r="B273" s="308" t="s">
        <v>423</v>
      </c>
      <c r="C273" s="669">
        <v>19201800300</v>
      </c>
      <c r="D273" s="30">
        <v>3.28</v>
      </c>
      <c r="E273" s="225" t="s">
        <v>419</v>
      </c>
    </row>
    <row r="274" spans="1:5" x14ac:dyDescent="0.25">
      <c r="A274" s="611" t="s">
        <v>1114</v>
      </c>
      <c r="B274" s="308" t="s">
        <v>423</v>
      </c>
      <c r="C274" s="669">
        <v>19201800187</v>
      </c>
      <c r="D274" s="30">
        <v>3.26</v>
      </c>
      <c r="E274" s="225" t="s">
        <v>419</v>
      </c>
    </row>
    <row r="275" spans="1:5" x14ac:dyDescent="0.25">
      <c r="A275" s="611" t="s">
        <v>1114</v>
      </c>
      <c r="B275" s="308" t="s">
        <v>423</v>
      </c>
      <c r="C275" s="669">
        <v>19201800252</v>
      </c>
      <c r="D275" s="30">
        <v>3.23</v>
      </c>
      <c r="E275" s="225" t="s">
        <v>419</v>
      </c>
    </row>
    <row r="276" spans="1:5" x14ac:dyDescent="0.25">
      <c r="A276" s="611" t="s">
        <v>1114</v>
      </c>
      <c r="B276" s="308" t="s">
        <v>423</v>
      </c>
      <c r="C276" s="669">
        <v>19201800253</v>
      </c>
      <c r="D276" s="30">
        <v>3.23</v>
      </c>
      <c r="E276" s="225" t="s">
        <v>419</v>
      </c>
    </row>
    <row r="277" spans="1:5" x14ac:dyDescent="0.25">
      <c r="A277" s="611" t="s">
        <v>1114</v>
      </c>
      <c r="B277" s="308" t="s">
        <v>423</v>
      </c>
      <c r="C277" s="669">
        <v>19201800278</v>
      </c>
      <c r="D277" s="30">
        <v>3.22</v>
      </c>
      <c r="E277" s="225" t="s">
        <v>419</v>
      </c>
    </row>
    <row r="278" spans="1:5" x14ac:dyDescent="0.25">
      <c r="A278" s="611" t="s">
        <v>1114</v>
      </c>
      <c r="B278" s="308" t="s">
        <v>423</v>
      </c>
      <c r="C278" s="669">
        <v>19201800294</v>
      </c>
      <c r="D278" s="30">
        <v>3.11</v>
      </c>
      <c r="E278" s="225" t="s">
        <v>419</v>
      </c>
    </row>
    <row r="279" spans="1:5" x14ac:dyDescent="0.25">
      <c r="A279" s="611" t="s">
        <v>1114</v>
      </c>
      <c r="B279" s="308" t="s">
        <v>423</v>
      </c>
      <c r="C279" s="669">
        <v>19201800250</v>
      </c>
      <c r="D279" s="30">
        <v>3.05</v>
      </c>
      <c r="E279" s="225" t="s">
        <v>419</v>
      </c>
    </row>
    <row r="280" spans="1:5" x14ac:dyDescent="0.25">
      <c r="A280" s="611" t="s">
        <v>1114</v>
      </c>
      <c r="B280" s="308" t="s">
        <v>423</v>
      </c>
      <c r="C280" s="669">
        <v>19201800275</v>
      </c>
      <c r="D280" s="30">
        <v>3.05</v>
      </c>
      <c r="E280" s="225" t="s">
        <v>419</v>
      </c>
    </row>
    <row r="281" spans="1:5" x14ac:dyDescent="0.25">
      <c r="A281" s="611" t="s">
        <v>1114</v>
      </c>
      <c r="B281" s="308" t="s">
        <v>423</v>
      </c>
      <c r="C281" s="669">
        <v>19201800219</v>
      </c>
      <c r="D281" s="30">
        <v>3.03</v>
      </c>
      <c r="E281" s="225" t="s">
        <v>419</v>
      </c>
    </row>
    <row r="282" spans="1:5" x14ac:dyDescent="0.25">
      <c r="A282" s="611" t="s">
        <v>1114</v>
      </c>
      <c r="B282" s="308" t="s">
        <v>423</v>
      </c>
      <c r="C282" s="669">
        <v>19201800251</v>
      </c>
      <c r="D282" s="30">
        <v>2.96</v>
      </c>
      <c r="E282" s="225" t="s">
        <v>419</v>
      </c>
    </row>
    <row r="283" spans="1:5" x14ac:dyDescent="0.25">
      <c r="A283" s="611" t="s">
        <v>1114</v>
      </c>
      <c r="B283" s="308" t="s">
        <v>423</v>
      </c>
      <c r="C283" s="669">
        <v>19201800244</v>
      </c>
      <c r="D283" s="30">
        <v>2.48</v>
      </c>
      <c r="E283" s="226" t="s">
        <v>420</v>
      </c>
    </row>
    <row r="284" spans="1:5" x14ac:dyDescent="0.25">
      <c r="A284" s="611" t="s">
        <v>1114</v>
      </c>
      <c r="B284" s="308" t="s">
        <v>423</v>
      </c>
      <c r="C284" s="669">
        <v>19201800261</v>
      </c>
      <c r="D284" s="30">
        <v>2.48</v>
      </c>
      <c r="E284" s="226" t="s">
        <v>420</v>
      </c>
    </row>
    <row r="285" spans="1:5" x14ac:dyDescent="0.25">
      <c r="A285" s="611" t="s">
        <v>1114</v>
      </c>
      <c r="B285" s="308" t="s">
        <v>423</v>
      </c>
      <c r="C285" s="669">
        <v>19201800270</v>
      </c>
      <c r="D285" s="30">
        <v>2.48</v>
      </c>
      <c r="E285" s="226" t="s">
        <v>420</v>
      </c>
    </row>
    <row r="286" spans="1:5" x14ac:dyDescent="0.25">
      <c r="A286" s="611" t="s">
        <v>1114</v>
      </c>
      <c r="B286" s="308" t="s">
        <v>423</v>
      </c>
      <c r="C286" s="669">
        <v>19201800248</v>
      </c>
      <c r="D286" s="30">
        <v>2.4300000000000002</v>
      </c>
      <c r="E286" s="226" t="s">
        <v>420</v>
      </c>
    </row>
    <row r="287" spans="1:5" x14ac:dyDescent="0.25">
      <c r="A287" s="611" t="s">
        <v>1114</v>
      </c>
      <c r="B287" s="308" t="s">
        <v>423</v>
      </c>
      <c r="C287" s="669">
        <v>19201800287</v>
      </c>
      <c r="D287" s="30">
        <v>2.4300000000000002</v>
      </c>
      <c r="E287" s="226" t="s">
        <v>420</v>
      </c>
    </row>
    <row r="288" spans="1:5" x14ac:dyDescent="0.25">
      <c r="A288" s="611" t="s">
        <v>1114</v>
      </c>
      <c r="B288" s="308" t="s">
        <v>423</v>
      </c>
      <c r="C288" s="669">
        <v>19201800301</v>
      </c>
      <c r="D288" s="30">
        <v>2.4300000000000002</v>
      </c>
      <c r="E288" s="226" t="s">
        <v>420</v>
      </c>
    </row>
    <row r="289" spans="1:5" x14ac:dyDescent="0.25">
      <c r="A289" s="611" t="s">
        <v>1114</v>
      </c>
      <c r="B289" s="308" t="s">
        <v>423</v>
      </c>
      <c r="C289" s="669">
        <v>19201800180</v>
      </c>
      <c r="D289" s="30">
        <v>2.36</v>
      </c>
      <c r="E289" s="226" t="s">
        <v>420</v>
      </c>
    </row>
    <row r="290" spans="1:5" x14ac:dyDescent="0.25">
      <c r="A290" s="611" t="s">
        <v>1114</v>
      </c>
      <c r="B290" s="308" t="s">
        <v>423</v>
      </c>
      <c r="C290" s="669">
        <v>19201800266</v>
      </c>
      <c r="D290" s="30">
        <v>2.34</v>
      </c>
      <c r="E290" s="226" t="s">
        <v>420</v>
      </c>
    </row>
    <row r="291" spans="1:5" x14ac:dyDescent="0.25">
      <c r="A291" s="611" t="s">
        <v>1114</v>
      </c>
      <c r="B291" s="308" t="s">
        <v>423</v>
      </c>
      <c r="C291" s="669">
        <v>19201800280</v>
      </c>
      <c r="D291" s="30">
        <v>2.1</v>
      </c>
      <c r="E291" s="226" t="s">
        <v>420</v>
      </c>
    </row>
    <row r="292" spans="1:5" x14ac:dyDescent="0.25">
      <c r="A292" s="611" t="s">
        <v>1114</v>
      </c>
      <c r="B292" s="308" t="s">
        <v>424</v>
      </c>
      <c r="C292" s="669">
        <v>19201800274</v>
      </c>
      <c r="D292" s="30">
        <v>3.85</v>
      </c>
      <c r="E292" s="225" t="s">
        <v>419</v>
      </c>
    </row>
    <row r="293" spans="1:5" x14ac:dyDescent="0.25">
      <c r="A293" s="611" t="s">
        <v>1114</v>
      </c>
      <c r="B293" s="308" t="s">
        <v>424</v>
      </c>
      <c r="C293" s="669">
        <v>19201800268</v>
      </c>
      <c r="D293" s="30">
        <v>3.76</v>
      </c>
      <c r="E293" s="225" t="s">
        <v>419</v>
      </c>
    </row>
    <row r="294" spans="1:5" x14ac:dyDescent="0.25">
      <c r="A294" s="611" t="s">
        <v>1114</v>
      </c>
      <c r="B294" s="308" t="s">
        <v>424</v>
      </c>
      <c r="C294" s="669">
        <v>19201800290</v>
      </c>
      <c r="D294" s="30">
        <v>3.73</v>
      </c>
      <c r="E294" s="225" t="s">
        <v>419</v>
      </c>
    </row>
    <row r="295" spans="1:5" x14ac:dyDescent="0.25">
      <c r="A295" s="611" t="s">
        <v>1114</v>
      </c>
      <c r="B295" s="308" t="s">
        <v>424</v>
      </c>
      <c r="C295" s="669">
        <v>19201800242</v>
      </c>
      <c r="D295" s="30">
        <v>3.66</v>
      </c>
      <c r="E295" s="225" t="s">
        <v>419</v>
      </c>
    </row>
    <row r="296" spans="1:5" x14ac:dyDescent="0.25">
      <c r="A296" s="611" t="s">
        <v>1114</v>
      </c>
      <c r="B296" s="308" t="s">
        <v>424</v>
      </c>
      <c r="C296" s="669">
        <v>19201800246</v>
      </c>
      <c r="D296" s="30">
        <v>3.53</v>
      </c>
      <c r="E296" s="225" t="s">
        <v>419</v>
      </c>
    </row>
    <row r="297" spans="1:5" x14ac:dyDescent="0.25">
      <c r="A297" s="611" t="s">
        <v>1114</v>
      </c>
      <c r="B297" s="308" t="s">
        <v>424</v>
      </c>
      <c r="C297" s="669">
        <v>19201800285</v>
      </c>
      <c r="D297" s="30">
        <v>3.53</v>
      </c>
      <c r="E297" s="225" t="s">
        <v>419</v>
      </c>
    </row>
    <row r="298" spans="1:5" x14ac:dyDescent="0.25">
      <c r="A298" s="611" t="s">
        <v>1114</v>
      </c>
      <c r="B298" s="308" t="s">
        <v>424</v>
      </c>
      <c r="C298" s="669">
        <v>19201800256</v>
      </c>
      <c r="D298" s="30">
        <v>3.46</v>
      </c>
      <c r="E298" s="225" t="s">
        <v>419</v>
      </c>
    </row>
    <row r="299" spans="1:5" x14ac:dyDescent="0.25">
      <c r="A299" s="611" t="s">
        <v>1114</v>
      </c>
      <c r="B299" s="308" t="s">
        <v>424</v>
      </c>
      <c r="C299" s="669">
        <v>19201800289</v>
      </c>
      <c r="D299" s="30">
        <v>3.36</v>
      </c>
      <c r="E299" s="225" t="s">
        <v>419</v>
      </c>
    </row>
    <row r="300" spans="1:5" x14ac:dyDescent="0.25">
      <c r="A300" s="611" t="s">
        <v>1114</v>
      </c>
      <c r="B300" s="308" t="s">
        <v>424</v>
      </c>
      <c r="C300" s="669">
        <v>19201800255</v>
      </c>
      <c r="D300" s="30">
        <v>3.35</v>
      </c>
      <c r="E300" s="225" t="s">
        <v>419</v>
      </c>
    </row>
    <row r="301" spans="1:5" x14ac:dyDescent="0.25">
      <c r="A301" s="611" t="s">
        <v>1114</v>
      </c>
      <c r="B301" s="308" t="s">
        <v>424</v>
      </c>
      <c r="C301" s="669">
        <v>19201800238</v>
      </c>
      <c r="D301" s="30">
        <v>3.03</v>
      </c>
      <c r="E301" s="225" t="s">
        <v>419</v>
      </c>
    </row>
    <row r="302" spans="1:5" x14ac:dyDescent="0.25">
      <c r="A302" s="611" t="s">
        <v>1114</v>
      </c>
      <c r="B302" s="308" t="s">
        <v>424</v>
      </c>
      <c r="C302" s="669">
        <v>19201800281</v>
      </c>
      <c r="D302" s="30">
        <v>2.4300000000000002</v>
      </c>
      <c r="E302" s="226" t="s">
        <v>420</v>
      </c>
    </row>
    <row r="303" spans="1:5" x14ac:dyDescent="0.25">
      <c r="A303" s="611" t="s">
        <v>1114</v>
      </c>
      <c r="B303" s="308" t="s">
        <v>424</v>
      </c>
      <c r="C303" s="669">
        <v>19201800243</v>
      </c>
      <c r="D303" s="30">
        <v>2.29</v>
      </c>
      <c r="E303" s="226" t="s">
        <v>420</v>
      </c>
    </row>
    <row r="304" spans="1:5" x14ac:dyDescent="0.25">
      <c r="A304" s="664" t="s">
        <v>1187</v>
      </c>
      <c r="B304" s="308" t="s">
        <v>422</v>
      </c>
      <c r="C304" s="673">
        <v>19201900341</v>
      </c>
      <c r="D304" s="660">
        <v>3.59</v>
      </c>
      <c r="E304" s="665" t="s">
        <v>419</v>
      </c>
    </row>
    <row r="305" spans="1:5" x14ac:dyDescent="0.25">
      <c r="A305" s="664" t="s">
        <v>1187</v>
      </c>
      <c r="B305" s="308" t="s">
        <v>422</v>
      </c>
      <c r="C305" s="673">
        <v>19201900328</v>
      </c>
      <c r="D305" s="660">
        <v>3.47</v>
      </c>
      <c r="E305" s="665" t="s">
        <v>419</v>
      </c>
    </row>
    <row r="306" spans="1:5" x14ac:dyDescent="0.25">
      <c r="A306" s="664" t="s">
        <v>1187</v>
      </c>
      <c r="B306" s="308" t="s">
        <v>422</v>
      </c>
      <c r="C306" s="673">
        <v>19201900387</v>
      </c>
      <c r="D306" s="660">
        <v>3.38</v>
      </c>
      <c r="E306" s="665" t="s">
        <v>419</v>
      </c>
    </row>
    <row r="307" spans="1:5" x14ac:dyDescent="0.25">
      <c r="A307" s="664" t="s">
        <v>1187</v>
      </c>
      <c r="B307" s="308" t="s">
        <v>422</v>
      </c>
      <c r="C307" s="673">
        <v>19201900386</v>
      </c>
      <c r="D307" s="660">
        <v>3.34</v>
      </c>
      <c r="E307" s="665" t="s">
        <v>419</v>
      </c>
    </row>
    <row r="308" spans="1:5" x14ac:dyDescent="0.25">
      <c r="A308" s="664" t="s">
        <v>1187</v>
      </c>
      <c r="B308" s="308" t="s">
        <v>422</v>
      </c>
      <c r="C308" s="673">
        <v>19201900238</v>
      </c>
      <c r="D308" s="660">
        <v>3.33</v>
      </c>
      <c r="E308" s="665" t="s">
        <v>419</v>
      </c>
    </row>
    <row r="309" spans="1:5" x14ac:dyDescent="0.25">
      <c r="A309" s="664" t="s">
        <v>1187</v>
      </c>
      <c r="B309" s="308" t="s">
        <v>422</v>
      </c>
      <c r="C309" s="673">
        <v>19201900389</v>
      </c>
      <c r="D309" s="660">
        <v>3.28</v>
      </c>
      <c r="E309" s="665" t="s">
        <v>419</v>
      </c>
    </row>
    <row r="310" spans="1:5" x14ac:dyDescent="0.25">
      <c r="A310" s="664" t="s">
        <v>1187</v>
      </c>
      <c r="B310" s="308" t="s">
        <v>422</v>
      </c>
      <c r="C310" s="673">
        <v>19201900260</v>
      </c>
      <c r="D310" s="660">
        <v>3.27</v>
      </c>
      <c r="E310" s="665" t="s">
        <v>419</v>
      </c>
    </row>
    <row r="311" spans="1:5" x14ac:dyDescent="0.25">
      <c r="A311" s="664" t="s">
        <v>1187</v>
      </c>
      <c r="B311" s="308" t="s">
        <v>422</v>
      </c>
      <c r="C311" s="673">
        <v>19201900354</v>
      </c>
      <c r="D311" s="660">
        <v>3.26</v>
      </c>
      <c r="E311" s="665" t="s">
        <v>419</v>
      </c>
    </row>
    <row r="312" spans="1:5" x14ac:dyDescent="0.25">
      <c r="A312" s="664" t="s">
        <v>1187</v>
      </c>
      <c r="B312" s="308" t="s">
        <v>422</v>
      </c>
      <c r="C312" s="673">
        <v>19201900320</v>
      </c>
      <c r="D312" s="660">
        <v>3.2</v>
      </c>
      <c r="E312" s="665" t="s">
        <v>419</v>
      </c>
    </row>
    <row r="313" spans="1:5" x14ac:dyDescent="0.25">
      <c r="A313" s="664" t="s">
        <v>1187</v>
      </c>
      <c r="B313" s="308" t="s">
        <v>422</v>
      </c>
      <c r="C313" s="673">
        <v>19201900371</v>
      </c>
      <c r="D313" s="660">
        <v>3.18</v>
      </c>
      <c r="E313" s="665" t="s">
        <v>419</v>
      </c>
    </row>
    <row r="314" spans="1:5" x14ac:dyDescent="0.25">
      <c r="A314" s="664" t="s">
        <v>1187</v>
      </c>
      <c r="B314" s="308" t="s">
        <v>422</v>
      </c>
      <c r="C314" s="673">
        <v>19201900394</v>
      </c>
      <c r="D314" s="660">
        <v>3.16</v>
      </c>
      <c r="E314" s="665" t="s">
        <v>419</v>
      </c>
    </row>
    <row r="315" spans="1:5" x14ac:dyDescent="0.25">
      <c r="A315" s="664" t="s">
        <v>1187</v>
      </c>
      <c r="B315" s="308" t="s">
        <v>422</v>
      </c>
      <c r="C315" s="673">
        <v>19201900374</v>
      </c>
      <c r="D315" s="660">
        <v>3.12</v>
      </c>
      <c r="E315" s="665" t="s">
        <v>419</v>
      </c>
    </row>
    <row r="316" spans="1:5" x14ac:dyDescent="0.25">
      <c r="A316" s="664" t="s">
        <v>1187</v>
      </c>
      <c r="B316" s="308" t="s">
        <v>422</v>
      </c>
      <c r="C316" s="673">
        <v>19201900258</v>
      </c>
      <c r="D316" s="660">
        <v>3.11</v>
      </c>
      <c r="E316" s="665" t="s">
        <v>419</v>
      </c>
    </row>
    <row r="317" spans="1:5" x14ac:dyDescent="0.25">
      <c r="A317" s="664" t="s">
        <v>1187</v>
      </c>
      <c r="B317" s="308" t="s">
        <v>422</v>
      </c>
      <c r="C317" s="673">
        <v>19201900310</v>
      </c>
      <c r="D317" s="660">
        <v>3.1</v>
      </c>
      <c r="E317" s="665" t="s">
        <v>419</v>
      </c>
    </row>
    <row r="318" spans="1:5" x14ac:dyDescent="0.25">
      <c r="A318" s="664" t="s">
        <v>1187</v>
      </c>
      <c r="B318" s="308" t="s">
        <v>422</v>
      </c>
      <c r="C318" s="673">
        <v>19201900232</v>
      </c>
      <c r="D318" s="660">
        <v>3.06</v>
      </c>
      <c r="E318" s="665" t="s">
        <v>419</v>
      </c>
    </row>
    <row r="319" spans="1:5" x14ac:dyDescent="0.25">
      <c r="A319" s="664" t="s">
        <v>1187</v>
      </c>
      <c r="B319" s="308" t="s">
        <v>422</v>
      </c>
      <c r="C319" s="673">
        <v>19201900367</v>
      </c>
      <c r="D319" s="660">
        <v>3.01</v>
      </c>
      <c r="E319" s="665" t="s">
        <v>419</v>
      </c>
    </row>
    <row r="320" spans="1:5" x14ac:dyDescent="0.25">
      <c r="A320" s="664" t="s">
        <v>1187</v>
      </c>
      <c r="B320" s="308" t="s">
        <v>422</v>
      </c>
      <c r="C320" s="673">
        <v>19201900391</v>
      </c>
      <c r="D320" s="660">
        <v>3</v>
      </c>
      <c r="E320" s="665" t="s">
        <v>419</v>
      </c>
    </row>
    <row r="321" spans="1:5" x14ac:dyDescent="0.25">
      <c r="A321" s="664" t="s">
        <v>1187</v>
      </c>
      <c r="B321" s="308" t="s">
        <v>422</v>
      </c>
      <c r="C321" s="673">
        <v>19201900351</v>
      </c>
      <c r="D321" s="660">
        <v>2.78</v>
      </c>
      <c r="E321" s="665" t="s">
        <v>419</v>
      </c>
    </row>
    <row r="322" spans="1:5" x14ac:dyDescent="0.25">
      <c r="A322" s="664" t="s">
        <v>1187</v>
      </c>
      <c r="B322" s="308" t="s">
        <v>422</v>
      </c>
      <c r="C322" s="673">
        <v>19201900377</v>
      </c>
      <c r="D322" s="660">
        <v>2.78</v>
      </c>
      <c r="E322" s="665" t="s">
        <v>419</v>
      </c>
    </row>
    <row r="323" spans="1:5" x14ac:dyDescent="0.25">
      <c r="A323" s="664" t="s">
        <v>1187</v>
      </c>
      <c r="B323" s="308" t="s">
        <v>422</v>
      </c>
      <c r="C323" s="673">
        <v>19201900373</v>
      </c>
      <c r="D323" s="660">
        <v>2.77</v>
      </c>
      <c r="E323" s="665" t="s">
        <v>419</v>
      </c>
    </row>
    <row r="324" spans="1:5" x14ac:dyDescent="0.25">
      <c r="A324" s="664" t="s">
        <v>1187</v>
      </c>
      <c r="B324" s="308" t="s">
        <v>422</v>
      </c>
      <c r="C324" s="673">
        <v>19201900308</v>
      </c>
      <c r="D324" s="660">
        <v>2.72</v>
      </c>
      <c r="E324" s="665" t="s">
        <v>419</v>
      </c>
    </row>
    <row r="325" spans="1:5" x14ac:dyDescent="0.25">
      <c r="A325" s="664" t="s">
        <v>1187</v>
      </c>
      <c r="B325" s="308" t="s">
        <v>422</v>
      </c>
      <c r="C325" s="673">
        <v>19201900314</v>
      </c>
      <c r="D325" s="660">
        <v>2.69</v>
      </c>
      <c r="E325" s="665" t="s">
        <v>419</v>
      </c>
    </row>
    <row r="326" spans="1:5" x14ac:dyDescent="0.25">
      <c r="A326" s="664" t="s">
        <v>1187</v>
      </c>
      <c r="B326" s="308" t="s">
        <v>422</v>
      </c>
      <c r="C326" s="673">
        <v>19201900340</v>
      </c>
      <c r="D326" s="660">
        <v>2.69</v>
      </c>
      <c r="E326" s="665" t="s">
        <v>419</v>
      </c>
    </row>
    <row r="327" spans="1:5" x14ac:dyDescent="0.25">
      <c r="A327" s="664" t="s">
        <v>1187</v>
      </c>
      <c r="B327" s="308" t="s">
        <v>422</v>
      </c>
      <c r="C327" s="673">
        <v>19201900352</v>
      </c>
      <c r="D327" s="660">
        <v>2.68</v>
      </c>
      <c r="E327" s="666" t="s">
        <v>420</v>
      </c>
    </row>
    <row r="328" spans="1:5" x14ac:dyDescent="0.25">
      <c r="A328" s="664" t="s">
        <v>1187</v>
      </c>
      <c r="B328" s="308" t="s">
        <v>422</v>
      </c>
      <c r="C328" s="673">
        <v>19201900369</v>
      </c>
      <c r="D328" s="660">
        <v>2.65</v>
      </c>
      <c r="E328" s="666" t="s">
        <v>420</v>
      </c>
    </row>
    <row r="329" spans="1:5" x14ac:dyDescent="0.25">
      <c r="A329" s="664" t="s">
        <v>1187</v>
      </c>
      <c r="B329" s="308" t="s">
        <v>422</v>
      </c>
      <c r="C329" s="673">
        <v>19201900234</v>
      </c>
      <c r="D329" s="660">
        <v>2.58</v>
      </c>
      <c r="E329" s="666" t="s">
        <v>420</v>
      </c>
    </row>
    <row r="330" spans="1:5" x14ac:dyDescent="0.25">
      <c r="A330" s="664" t="s">
        <v>1187</v>
      </c>
      <c r="B330" s="308" t="s">
        <v>422</v>
      </c>
      <c r="C330" s="673">
        <v>19201900357</v>
      </c>
      <c r="D330" s="660">
        <v>2.58</v>
      </c>
      <c r="E330" s="666" t="s">
        <v>420</v>
      </c>
    </row>
    <row r="331" spans="1:5" x14ac:dyDescent="0.25">
      <c r="A331" s="664" t="s">
        <v>1187</v>
      </c>
      <c r="B331" s="308" t="s">
        <v>422</v>
      </c>
      <c r="C331" s="673">
        <v>19201900393</v>
      </c>
      <c r="D331" s="660">
        <v>2.58</v>
      </c>
      <c r="E331" s="666" t="s">
        <v>420</v>
      </c>
    </row>
    <row r="332" spans="1:5" x14ac:dyDescent="0.25">
      <c r="A332" s="664" t="s">
        <v>1187</v>
      </c>
      <c r="B332" s="308" t="s">
        <v>422</v>
      </c>
      <c r="C332" s="673">
        <v>19201900337</v>
      </c>
      <c r="D332" s="660">
        <v>2.56</v>
      </c>
      <c r="E332" s="666" t="s">
        <v>420</v>
      </c>
    </row>
    <row r="333" spans="1:5" x14ac:dyDescent="0.25">
      <c r="A333" s="664" t="s">
        <v>1187</v>
      </c>
      <c r="B333" s="308" t="s">
        <v>422</v>
      </c>
      <c r="C333" s="673">
        <v>19201900313</v>
      </c>
      <c r="D333" s="660">
        <v>2.54</v>
      </c>
      <c r="E333" s="666" t="s">
        <v>420</v>
      </c>
    </row>
    <row r="334" spans="1:5" x14ac:dyDescent="0.25">
      <c r="A334" s="664" t="s">
        <v>1187</v>
      </c>
      <c r="B334" s="308" t="s">
        <v>422</v>
      </c>
      <c r="C334" s="673">
        <v>19201900330</v>
      </c>
      <c r="D334" s="660">
        <v>2.5299999999999998</v>
      </c>
      <c r="E334" s="666" t="s">
        <v>420</v>
      </c>
    </row>
    <row r="335" spans="1:5" x14ac:dyDescent="0.25">
      <c r="A335" s="664" t="s">
        <v>1187</v>
      </c>
      <c r="B335" s="308" t="s">
        <v>422</v>
      </c>
      <c r="C335" s="673">
        <v>19201900392</v>
      </c>
      <c r="D335" s="660">
        <v>2.5099999999999998</v>
      </c>
      <c r="E335" s="666" t="s">
        <v>420</v>
      </c>
    </row>
    <row r="336" spans="1:5" x14ac:dyDescent="0.25">
      <c r="A336" s="664" t="s">
        <v>1187</v>
      </c>
      <c r="B336" s="308" t="s">
        <v>422</v>
      </c>
      <c r="C336" s="673">
        <v>19201900347</v>
      </c>
      <c r="D336" s="660">
        <v>2.48</v>
      </c>
      <c r="E336" s="666" t="s">
        <v>420</v>
      </c>
    </row>
    <row r="337" spans="1:5" x14ac:dyDescent="0.25">
      <c r="A337" s="664" t="s">
        <v>1187</v>
      </c>
      <c r="B337" s="308" t="s">
        <v>422</v>
      </c>
      <c r="C337" s="673">
        <v>19201900345</v>
      </c>
      <c r="D337" s="660">
        <v>2.4300000000000002</v>
      </c>
      <c r="E337" s="666" t="s">
        <v>420</v>
      </c>
    </row>
    <row r="338" spans="1:5" x14ac:dyDescent="0.25">
      <c r="A338" s="664" t="s">
        <v>1187</v>
      </c>
      <c r="B338" s="308" t="s">
        <v>422</v>
      </c>
      <c r="C338" s="673">
        <v>19201900370</v>
      </c>
      <c r="D338" s="660">
        <v>2.4300000000000002</v>
      </c>
      <c r="E338" s="666" t="s">
        <v>420</v>
      </c>
    </row>
    <row r="339" spans="1:5" x14ac:dyDescent="0.25">
      <c r="A339" s="664" t="s">
        <v>1187</v>
      </c>
      <c r="B339" s="308" t="s">
        <v>422</v>
      </c>
      <c r="C339" s="673">
        <v>19201900266</v>
      </c>
      <c r="D339" s="660">
        <v>2.39</v>
      </c>
      <c r="E339" s="666" t="s">
        <v>420</v>
      </c>
    </row>
    <row r="340" spans="1:5" x14ac:dyDescent="0.25">
      <c r="A340" s="664" t="s">
        <v>1187</v>
      </c>
      <c r="B340" s="308" t="s">
        <v>422</v>
      </c>
      <c r="C340" s="673">
        <v>19201900273</v>
      </c>
      <c r="D340" s="660">
        <v>2.2999999999999998</v>
      </c>
      <c r="E340" s="666" t="s">
        <v>420</v>
      </c>
    </row>
    <row r="341" spans="1:5" x14ac:dyDescent="0.25">
      <c r="A341" s="664" t="s">
        <v>1187</v>
      </c>
      <c r="B341" s="308" t="s">
        <v>422</v>
      </c>
      <c r="C341" s="673">
        <v>19201900298</v>
      </c>
      <c r="D341" s="660">
        <v>2.29</v>
      </c>
      <c r="E341" s="666" t="s">
        <v>420</v>
      </c>
    </row>
    <row r="342" spans="1:5" x14ac:dyDescent="0.25">
      <c r="A342" s="664" t="s">
        <v>1187</v>
      </c>
      <c r="B342" s="308" t="s">
        <v>422</v>
      </c>
      <c r="C342" s="673">
        <v>19201900272</v>
      </c>
      <c r="D342" s="660">
        <v>2.2799999999999998</v>
      </c>
      <c r="E342" s="666" t="s">
        <v>420</v>
      </c>
    </row>
    <row r="343" spans="1:5" x14ac:dyDescent="0.25">
      <c r="A343" s="664" t="s">
        <v>1187</v>
      </c>
      <c r="B343" s="308" t="s">
        <v>422</v>
      </c>
      <c r="C343" s="673">
        <v>19201900270</v>
      </c>
      <c r="D343" s="660">
        <v>2.2599999999999998</v>
      </c>
      <c r="E343" s="666" t="s">
        <v>420</v>
      </c>
    </row>
    <row r="344" spans="1:5" x14ac:dyDescent="0.25">
      <c r="A344" s="664" t="s">
        <v>1187</v>
      </c>
      <c r="B344" s="308" t="s">
        <v>422</v>
      </c>
      <c r="C344" s="673">
        <v>19201900271</v>
      </c>
      <c r="D344" s="660">
        <v>2.2400000000000002</v>
      </c>
      <c r="E344" s="666" t="s">
        <v>420</v>
      </c>
    </row>
    <row r="345" spans="1:5" x14ac:dyDescent="0.25">
      <c r="A345" s="664" t="s">
        <v>1187</v>
      </c>
      <c r="B345" s="308" t="s">
        <v>422</v>
      </c>
      <c r="C345" s="673">
        <v>19201900276</v>
      </c>
      <c r="D345" s="660">
        <v>2.2200000000000002</v>
      </c>
      <c r="E345" s="666" t="s">
        <v>420</v>
      </c>
    </row>
    <row r="346" spans="1:5" x14ac:dyDescent="0.25">
      <c r="A346" s="664" t="s">
        <v>1187</v>
      </c>
      <c r="B346" s="308" t="s">
        <v>422</v>
      </c>
      <c r="C346" s="673">
        <v>19201900236</v>
      </c>
      <c r="D346" s="660">
        <v>2.2000000000000002</v>
      </c>
      <c r="E346" s="666" t="s">
        <v>420</v>
      </c>
    </row>
    <row r="347" spans="1:5" x14ac:dyDescent="0.25">
      <c r="A347" s="664" t="s">
        <v>1187</v>
      </c>
      <c r="B347" s="308" t="s">
        <v>422</v>
      </c>
      <c r="C347" s="673">
        <v>19201900295</v>
      </c>
      <c r="D347" s="660">
        <v>2.16</v>
      </c>
      <c r="E347" s="666" t="s">
        <v>420</v>
      </c>
    </row>
    <row r="348" spans="1:5" x14ac:dyDescent="0.25">
      <c r="A348" s="664" t="s">
        <v>1187</v>
      </c>
      <c r="B348" s="308" t="s">
        <v>422</v>
      </c>
      <c r="C348" s="673">
        <v>19201900362</v>
      </c>
      <c r="D348" s="660">
        <v>2.11</v>
      </c>
      <c r="E348" s="666" t="s">
        <v>420</v>
      </c>
    </row>
    <row r="349" spans="1:5" x14ac:dyDescent="0.25">
      <c r="A349" s="664" t="s">
        <v>1187</v>
      </c>
      <c r="B349" s="308" t="s">
        <v>422</v>
      </c>
      <c r="C349" s="673">
        <v>19201900381</v>
      </c>
      <c r="D349" s="660">
        <v>2.11</v>
      </c>
      <c r="E349" s="666" t="s">
        <v>420</v>
      </c>
    </row>
    <row r="350" spans="1:5" x14ac:dyDescent="0.25">
      <c r="A350" s="664" t="s">
        <v>1187</v>
      </c>
      <c r="B350" s="308" t="s">
        <v>422</v>
      </c>
      <c r="C350" s="673">
        <v>19201900264</v>
      </c>
      <c r="D350" s="660">
        <v>2.1</v>
      </c>
      <c r="E350" s="666" t="s">
        <v>420</v>
      </c>
    </row>
    <row r="351" spans="1:5" x14ac:dyDescent="0.25">
      <c r="A351" s="664" t="s">
        <v>1187</v>
      </c>
      <c r="B351" s="308" t="s">
        <v>422</v>
      </c>
      <c r="C351" s="673">
        <v>19201900303</v>
      </c>
      <c r="D351" s="660">
        <v>2.1</v>
      </c>
      <c r="E351" s="666" t="s">
        <v>420</v>
      </c>
    </row>
    <row r="352" spans="1:5" x14ac:dyDescent="0.25">
      <c r="A352" s="664" t="s">
        <v>1187</v>
      </c>
      <c r="B352" s="308" t="s">
        <v>422</v>
      </c>
      <c r="C352" s="673">
        <v>19201900361</v>
      </c>
      <c r="D352" s="660">
        <v>2.08</v>
      </c>
      <c r="E352" s="666" t="s">
        <v>420</v>
      </c>
    </row>
    <row r="353" spans="1:5" x14ac:dyDescent="0.25">
      <c r="A353" s="664" t="s">
        <v>1187</v>
      </c>
      <c r="B353" s="308" t="s">
        <v>422</v>
      </c>
      <c r="C353" s="673">
        <v>19201900384</v>
      </c>
      <c r="D353" s="660">
        <v>2.08</v>
      </c>
      <c r="E353" s="666" t="s">
        <v>420</v>
      </c>
    </row>
    <row r="354" spans="1:5" x14ac:dyDescent="0.25">
      <c r="A354" s="664" t="s">
        <v>1187</v>
      </c>
      <c r="B354" s="308" t="s">
        <v>422</v>
      </c>
      <c r="C354" s="673">
        <v>19201900349</v>
      </c>
      <c r="D354" s="660">
        <v>2.0499999999999998</v>
      </c>
      <c r="E354" s="666" t="s">
        <v>420</v>
      </c>
    </row>
    <row r="355" spans="1:5" x14ac:dyDescent="0.25">
      <c r="A355" s="664" t="s">
        <v>1187</v>
      </c>
      <c r="B355" s="308" t="s">
        <v>422</v>
      </c>
      <c r="C355" s="673">
        <v>19201900390</v>
      </c>
      <c r="D355" s="660">
        <v>1.98</v>
      </c>
      <c r="E355" s="666" t="s">
        <v>420</v>
      </c>
    </row>
    <row r="356" spans="1:5" x14ac:dyDescent="0.25">
      <c r="A356" s="664" t="s">
        <v>1187</v>
      </c>
      <c r="B356" s="308" t="s">
        <v>422</v>
      </c>
      <c r="C356" s="673">
        <v>19201900245</v>
      </c>
      <c r="D356" s="660">
        <v>1.72</v>
      </c>
      <c r="E356" s="666" t="s">
        <v>420</v>
      </c>
    </row>
    <row r="357" spans="1:5" x14ac:dyDescent="0.25">
      <c r="A357" s="664" t="s">
        <v>1187</v>
      </c>
      <c r="B357" s="308" t="s">
        <v>422</v>
      </c>
      <c r="C357" s="673">
        <v>19201900331</v>
      </c>
      <c r="D357" s="660">
        <v>1.58</v>
      </c>
      <c r="E357" s="666" t="s">
        <v>420</v>
      </c>
    </row>
    <row r="358" spans="1:5" x14ac:dyDescent="0.25">
      <c r="A358" s="664" t="s">
        <v>1187</v>
      </c>
      <c r="B358" s="308" t="s">
        <v>422</v>
      </c>
      <c r="C358" s="673">
        <v>19201900228</v>
      </c>
      <c r="D358" s="660">
        <v>1.28</v>
      </c>
      <c r="E358" s="666" t="s">
        <v>420</v>
      </c>
    </row>
    <row r="359" spans="1:5" x14ac:dyDescent="0.25">
      <c r="A359" s="664" t="s">
        <v>1187</v>
      </c>
      <c r="B359" s="308" t="s">
        <v>422</v>
      </c>
      <c r="C359" s="673">
        <v>19201900230</v>
      </c>
      <c r="D359" s="660">
        <v>1.23</v>
      </c>
      <c r="E359" s="666" t="s">
        <v>420</v>
      </c>
    </row>
    <row r="360" spans="1:5" x14ac:dyDescent="0.25">
      <c r="A360" s="664" t="s">
        <v>1187</v>
      </c>
      <c r="B360" s="308" t="s">
        <v>423</v>
      </c>
      <c r="C360" s="674">
        <v>19201900239</v>
      </c>
      <c r="D360" s="679">
        <v>3.47</v>
      </c>
      <c r="E360" s="675" t="s">
        <v>419</v>
      </c>
    </row>
    <row r="361" spans="1:5" x14ac:dyDescent="0.25">
      <c r="A361" s="664" t="s">
        <v>1187</v>
      </c>
      <c r="B361" s="308" t="s">
        <v>423</v>
      </c>
      <c r="C361" s="674">
        <v>19201900380</v>
      </c>
      <c r="D361" s="679">
        <v>3.44</v>
      </c>
      <c r="E361" s="675" t="s">
        <v>419</v>
      </c>
    </row>
    <row r="362" spans="1:5" x14ac:dyDescent="0.25">
      <c r="A362" s="664" t="s">
        <v>1187</v>
      </c>
      <c r="B362" s="308" t="s">
        <v>423</v>
      </c>
      <c r="C362" s="674">
        <v>19201900319</v>
      </c>
      <c r="D362" s="679">
        <v>3.4</v>
      </c>
      <c r="E362" s="675" t="s">
        <v>419</v>
      </c>
    </row>
    <row r="363" spans="1:5" x14ac:dyDescent="0.25">
      <c r="A363" s="664" t="s">
        <v>1187</v>
      </c>
      <c r="B363" s="308" t="s">
        <v>423</v>
      </c>
      <c r="C363" s="674">
        <v>19201900339</v>
      </c>
      <c r="D363" s="679">
        <v>3.27</v>
      </c>
      <c r="E363" s="675" t="s">
        <v>419</v>
      </c>
    </row>
    <row r="364" spans="1:5" x14ac:dyDescent="0.25">
      <c r="A364" s="664" t="s">
        <v>1187</v>
      </c>
      <c r="B364" s="308" t="s">
        <v>423</v>
      </c>
      <c r="C364" s="674">
        <v>19201900257</v>
      </c>
      <c r="D364" s="679">
        <v>3.1</v>
      </c>
      <c r="E364" s="675" t="s">
        <v>419</v>
      </c>
    </row>
    <row r="365" spans="1:5" x14ac:dyDescent="0.25">
      <c r="A365" s="664" t="s">
        <v>1187</v>
      </c>
      <c r="B365" s="308" t="s">
        <v>423</v>
      </c>
      <c r="C365" s="674">
        <v>19201900312</v>
      </c>
      <c r="D365" s="679">
        <v>3.07</v>
      </c>
      <c r="E365" s="675" t="s">
        <v>419</v>
      </c>
    </row>
    <row r="366" spans="1:5" x14ac:dyDescent="0.25">
      <c r="A366" s="664" t="s">
        <v>1187</v>
      </c>
      <c r="B366" s="308" t="s">
        <v>423</v>
      </c>
      <c r="C366" s="674">
        <v>19201900306</v>
      </c>
      <c r="D366" s="679">
        <v>2.99</v>
      </c>
      <c r="E366" s="675" t="s">
        <v>419</v>
      </c>
    </row>
    <row r="367" spans="1:5" x14ac:dyDescent="0.25">
      <c r="A367" s="664" t="s">
        <v>1187</v>
      </c>
      <c r="B367" s="308" t="s">
        <v>423</v>
      </c>
      <c r="C367" s="674">
        <v>19201900247</v>
      </c>
      <c r="D367" s="679">
        <v>2.98</v>
      </c>
      <c r="E367" s="675" t="s">
        <v>419</v>
      </c>
    </row>
    <row r="368" spans="1:5" x14ac:dyDescent="0.25">
      <c r="A368" s="664" t="s">
        <v>1187</v>
      </c>
      <c r="B368" s="308" t="s">
        <v>423</v>
      </c>
      <c r="C368" s="674">
        <v>19201900304</v>
      </c>
      <c r="D368" s="679">
        <v>2.9</v>
      </c>
      <c r="E368" s="675" t="s">
        <v>419</v>
      </c>
    </row>
    <row r="369" spans="1:5" x14ac:dyDescent="0.25">
      <c r="A369" s="664" t="s">
        <v>1187</v>
      </c>
      <c r="B369" s="308" t="s">
        <v>423</v>
      </c>
      <c r="C369" s="674">
        <v>19201900338</v>
      </c>
      <c r="D369" s="679">
        <v>2.88</v>
      </c>
      <c r="E369" s="675" t="s">
        <v>419</v>
      </c>
    </row>
    <row r="370" spans="1:5" x14ac:dyDescent="0.25">
      <c r="A370" s="664" t="s">
        <v>1187</v>
      </c>
      <c r="B370" s="308" t="s">
        <v>423</v>
      </c>
      <c r="C370" s="674">
        <v>19201900343</v>
      </c>
      <c r="D370" s="679">
        <v>2.75</v>
      </c>
      <c r="E370" s="675" t="s">
        <v>419</v>
      </c>
    </row>
    <row r="371" spans="1:5" x14ac:dyDescent="0.25">
      <c r="A371" s="664" t="s">
        <v>1187</v>
      </c>
      <c r="B371" s="308" t="s">
        <v>423</v>
      </c>
      <c r="C371" s="674">
        <v>19201900316</v>
      </c>
      <c r="D371" s="679">
        <v>2.64</v>
      </c>
      <c r="E371" s="666" t="s">
        <v>420</v>
      </c>
    </row>
    <row r="372" spans="1:5" x14ac:dyDescent="0.25">
      <c r="A372" s="664" t="s">
        <v>1187</v>
      </c>
      <c r="B372" s="308" t="s">
        <v>423</v>
      </c>
      <c r="C372" s="674">
        <v>19201900302</v>
      </c>
      <c r="D372" s="679">
        <v>2.58</v>
      </c>
      <c r="E372" s="666" t="s">
        <v>420</v>
      </c>
    </row>
    <row r="373" spans="1:5" x14ac:dyDescent="0.25">
      <c r="A373" s="664" t="s">
        <v>1187</v>
      </c>
      <c r="B373" s="308" t="s">
        <v>423</v>
      </c>
      <c r="C373" s="674">
        <v>19201900244</v>
      </c>
      <c r="D373" s="679">
        <v>2.37</v>
      </c>
      <c r="E373" s="666" t="s">
        <v>420</v>
      </c>
    </row>
    <row r="374" spans="1:5" x14ac:dyDescent="0.25">
      <c r="A374" s="664" t="s">
        <v>1187</v>
      </c>
      <c r="B374" s="308" t="s">
        <v>423</v>
      </c>
      <c r="C374" s="674">
        <v>19201900346</v>
      </c>
      <c r="D374" s="679">
        <v>2.2799999999999998</v>
      </c>
      <c r="E374" s="666" t="s">
        <v>420</v>
      </c>
    </row>
    <row r="375" spans="1:5" x14ac:dyDescent="0.25">
      <c r="A375" s="664" t="s">
        <v>1187</v>
      </c>
      <c r="B375" s="308" t="s">
        <v>423</v>
      </c>
      <c r="C375" s="674">
        <v>19201900383</v>
      </c>
      <c r="D375" s="679">
        <v>2.25</v>
      </c>
      <c r="E375" s="666" t="s">
        <v>420</v>
      </c>
    </row>
    <row r="376" spans="1:5" x14ac:dyDescent="0.25">
      <c r="A376" s="664" t="s">
        <v>1187</v>
      </c>
      <c r="B376" s="308" t="s">
        <v>423</v>
      </c>
      <c r="C376" s="674">
        <v>19201900325</v>
      </c>
      <c r="D376" s="679">
        <v>2.2200000000000002</v>
      </c>
      <c r="E376" s="666" t="s">
        <v>420</v>
      </c>
    </row>
    <row r="377" spans="1:5" x14ac:dyDescent="0.25">
      <c r="A377" s="664" t="s">
        <v>1187</v>
      </c>
      <c r="B377" s="308" t="s">
        <v>423</v>
      </c>
      <c r="C377" s="674">
        <v>19201900224</v>
      </c>
      <c r="D377" s="679">
        <v>2.14</v>
      </c>
      <c r="E377" s="666" t="s">
        <v>420</v>
      </c>
    </row>
    <row r="378" spans="1:5" x14ac:dyDescent="0.25">
      <c r="A378" s="664" t="s">
        <v>1187</v>
      </c>
      <c r="B378" s="308" t="s">
        <v>423</v>
      </c>
      <c r="C378" s="674">
        <v>19201900294</v>
      </c>
      <c r="D378" s="679">
        <v>2.14</v>
      </c>
      <c r="E378" s="666" t="s">
        <v>420</v>
      </c>
    </row>
    <row r="379" spans="1:5" x14ac:dyDescent="0.25">
      <c r="A379" s="664" t="s">
        <v>1187</v>
      </c>
      <c r="B379" s="308" t="s">
        <v>423</v>
      </c>
      <c r="C379" s="674">
        <v>19201900360</v>
      </c>
      <c r="D379" s="679">
        <v>2.0299999999999998</v>
      </c>
      <c r="E379" s="666" t="s">
        <v>420</v>
      </c>
    </row>
    <row r="380" spans="1:5" x14ac:dyDescent="0.25">
      <c r="A380" s="664" t="s">
        <v>1187</v>
      </c>
      <c r="B380" s="308" t="s">
        <v>423</v>
      </c>
      <c r="C380" s="674">
        <v>19201900235</v>
      </c>
      <c r="D380" s="679">
        <v>1.95</v>
      </c>
      <c r="E380" s="666" t="s">
        <v>420</v>
      </c>
    </row>
    <row r="381" spans="1:5" x14ac:dyDescent="0.25">
      <c r="A381" s="664" t="s">
        <v>1187</v>
      </c>
      <c r="B381" s="308" t="s">
        <v>423</v>
      </c>
      <c r="C381" s="674">
        <v>19201900324</v>
      </c>
      <c r="D381" s="679">
        <v>1.91</v>
      </c>
      <c r="E381" s="666" t="s">
        <v>420</v>
      </c>
    </row>
    <row r="382" spans="1:5" x14ac:dyDescent="0.25">
      <c r="A382" s="664" t="s">
        <v>1187</v>
      </c>
      <c r="B382" s="308" t="s">
        <v>424</v>
      </c>
      <c r="C382" s="674">
        <v>19201900233</v>
      </c>
      <c r="D382" s="679">
        <v>3.41</v>
      </c>
      <c r="E382" s="675" t="s">
        <v>419</v>
      </c>
    </row>
    <row r="383" spans="1:5" x14ac:dyDescent="0.25">
      <c r="A383" s="664" t="s">
        <v>1187</v>
      </c>
      <c r="B383" s="308" t="s">
        <v>424</v>
      </c>
      <c r="C383" s="674">
        <v>19201900334</v>
      </c>
      <c r="D383" s="679">
        <v>3.28</v>
      </c>
      <c r="E383" s="675" t="s">
        <v>419</v>
      </c>
    </row>
    <row r="384" spans="1:5" x14ac:dyDescent="0.25">
      <c r="A384" s="664" t="s">
        <v>1187</v>
      </c>
      <c r="B384" s="308" t="s">
        <v>424</v>
      </c>
      <c r="C384" s="674">
        <v>19201900382</v>
      </c>
      <c r="D384" s="679">
        <v>3.28</v>
      </c>
      <c r="E384" s="675" t="s">
        <v>419</v>
      </c>
    </row>
    <row r="385" spans="1:5" x14ac:dyDescent="0.25">
      <c r="A385" s="664" t="s">
        <v>1187</v>
      </c>
      <c r="B385" s="308" t="s">
        <v>424</v>
      </c>
      <c r="C385" s="674">
        <v>19201900309</v>
      </c>
      <c r="D385" s="679">
        <v>3.27</v>
      </c>
      <c r="E385" s="675" t="s">
        <v>419</v>
      </c>
    </row>
    <row r="386" spans="1:5" x14ac:dyDescent="0.25">
      <c r="A386" s="664" t="s">
        <v>1187</v>
      </c>
      <c r="B386" s="308" t="s">
        <v>424</v>
      </c>
      <c r="C386" s="674">
        <v>19201900323</v>
      </c>
      <c r="D386" s="679">
        <v>3.26</v>
      </c>
      <c r="E386" s="675" t="s">
        <v>419</v>
      </c>
    </row>
    <row r="387" spans="1:5" x14ac:dyDescent="0.25">
      <c r="A387" s="664" t="s">
        <v>1187</v>
      </c>
      <c r="B387" s="308" t="s">
        <v>424</v>
      </c>
      <c r="C387" s="674">
        <v>19201900307</v>
      </c>
      <c r="D387" s="679">
        <v>3.23</v>
      </c>
      <c r="E387" s="675" t="s">
        <v>419</v>
      </c>
    </row>
    <row r="388" spans="1:5" x14ac:dyDescent="0.25">
      <c r="A388" s="664" t="s">
        <v>1187</v>
      </c>
      <c r="B388" s="308" t="s">
        <v>424</v>
      </c>
      <c r="C388" s="674">
        <v>19201900366</v>
      </c>
      <c r="D388" s="679">
        <v>3.22</v>
      </c>
      <c r="E388" s="675" t="s">
        <v>419</v>
      </c>
    </row>
    <row r="389" spans="1:5" x14ac:dyDescent="0.25">
      <c r="A389" s="664" t="s">
        <v>1187</v>
      </c>
      <c r="B389" s="308" t="s">
        <v>424</v>
      </c>
      <c r="C389" s="674">
        <v>19201900376</v>
      </c>
      <c r="D389" s="679">
        <v>3.2</v>
      </c>
      <c r="E389" s="675" t="s">
        <v>419</v>
      </c>
    </row>
    <row r="390" spans="1:5" x14ac:dyDescent="0.25">
      <c r="A390" s="664" t="s">
        <v>1187</v>
      </c>
      <c r="B390" s="308" t="s">
        <v>424</v>
      </c>
      <c r="C390" s="674">
        <v>19201900317</v>
      </c>
      <c r="D390" s="679">
        <v>2.77</v>
      </c>
      <c r="E390" s="675" t="s">
        <v>419</v>
      </c>
    </row>
    <row r="391" spans="1:5" x14ac:dyDescent="0.25">
      <c r="A391" s="664" t="s">
        <v>1187</v>
      </c>
      <c r="B391" s="308" t="s">
        <v>424</v>
      </c>
      <c r="C391" s="674">
        <v>19201900353</v>
      </c>
      <c r="D391" s="679">
        <v>2.4900000000000002</v>
      </c>
      <c r="E391" s="666" t="s">
        <v>420</v>
      </c>
    </row>
    <row r="392" spans="1:5" x14ac:dyDescent="0.25">
      <c r="A392" s="664" t="s">
        <v>1187</v>
      </c>
      <c r="B392" s="308" t="s">
        <v>424</v>
      </c>
      <c r="C392" s="674">
        <v>19201900335</v>
      </c>
      <c r="D392" s="679">
        <v>2.48</v>
      </c>
      <c r="E392" s="666" t="s">
        <v>420</v>
      </c>
    </row>
    <row r="393" spans="1:5" x14ac:dyDescent="0.25">
      <c r="A393" s="664" t="s">
        <v>1187</v>
      </c>
      <c r="B393" s="308" t="s">
        <v>424</v>
      </c>
      <c r="C393" s="674">
        <v>19201900375</v>
      </c>
      <c r="D393" s="679">
        <v>2.39</v>
      </c>
      <c r="E393" s="666" t="s">
        <v>420</v>
      </c>
    </row>
    <row r="394" spans="1:5" x14ac:dyDescent="0.25">
      <c r="A394" s="664" t="s">
        <v>1187</v>
      </c>
      <c r="B394" s="308" t="s">
        <v>424</v>
      </c>
      <c r="C394" s="674">
        <v>19201900311</v>
      </c>
      <c r="D394" s="679">
        <v>2.38</v>
      </c>
      <c r="E394" s="666" t="s">
        <v>420</v>
      </c>
    </row>
    <row r="395" spans="1:5" x14ac:dyDescent="0.25">
      <c r="A395" s="664" t="s">
        <v>1187</v>
      </c>
      <c r="B395" s="308" t="s">
        <v>424</v>
      </c>
      <c r="C395" s="674">
        <v>19201900372</v>
      </c>
      <c r="D395" s="679">
        <v>2.37</v>
      </c>
      <c r="E395" s="666" t="s">
        <v>420</v>
      </c>
    </row>
    <row r="396" spans="1:5" x14ac:dyDescent="0.25">
      <c r="A396" s="664" t="s">
        <v>1187</v>
      </c>
      <c r="B396" s="308" t="s">
        <v>424</v>
      </c>
      <c r="C396" s="674">
        <v>19201900315</v>
      </c>
      <c r="D396" s="679">
        <v>2.25</v>
      </c>
      <c r="E396" s="666" t="s">
        <v>420</v>
      </c>
    </row>
    <row r="397" spans="1:5" x14ac:dyDescent="0.25">
      <c r="A397" s="664" t="s">
        <v>1187</v>
      </c>
      <c r="B397" s="308" t="s">
        <v>424</v>
      </c>
      <c r="C397" s="674">
        <v>19201900378</v>
      </c>
      <c r="D397" s="679">
        <v>2.25</v>
      </c>
      <c r="E397" s="666" t="s">
        <v>420</v>
      </c>
    </row>
    <row r="398" spans="1:5" x14ac:dyDescent="0.25">
      <c r="A398" s="664" t="s">
        <v>1238</v>
      </c>
      <c r="B398" s="308" t="s">
        <v>422</v>
      </c>
      <c r="C398" s="30">
        <v>19202000342</v>
      </c>
      <c r="D398" s="2">
        <v>3.66</v>
      </c>
      <c r="E398" s="675" t="s">
        <v>419</v>
      </c>
    </row>
    <row r="399" spans="1:5" x14ac:dyDescent="0.25">
      <c r="A399" s="664" t="s">
        <v>1238</v>
      </c>
      <c r="B399" s="308" t="s">
        <v>422</v>
      </c>
      <c r="C399" s="30">
        <v>19202000336</v>
      </c>
      <c r="D399" s="2">
        <v>3.49</v>
      </c>
      <c r="E399" s="675" t="s">
        <v>419</v>
      </c>
    </row>
    <row r="400" spans="1:5" x14ac:dyDescent="0.25">
      <c r="A400" s="664" t="s">
        <v>1238</v>
      </c>
      <c r="B400" s="308" t="s">
        <v>422</v>
      </c>
      <c r="C400" s="30">
        <v>19202000299</v>
      </c>
      <c r="D400" s="2">
        <v>3.45</v>
      </c>
      <c r="E400" s="675" t="s">
        <v>419</v>
      </c>
    </row>
    <row r="401" spans="1:5" x14ac:dyDescent="0.25">
      <c r="A401" s="664" t="s">
        <v>1238</v>
      </c>
      <c r="B401" s="308" t="s">
        <v>422</v>
      </c>
      <c r="C401" s="30">
        <v>19202000301</v>
      </c>
      <c r="D401" s="2">
        <v>3.29</v>
      </c>
      <c r="E401" s="675" t="s">
        <v>419</v>
      </c>
    </row>
    <row r="402" spans="1:5" x14ac:dyDescent="0.25">
      <c r="A402" s="664" t="s">
        <v>1238</v>
      </c>
      <c r="B402" s="308" t="s">
        <v>422</v>
      </c>
      <c r="C402" s="30">
        <v>19202000296</v>
      </c>
      <c r="D402" s="2">
        <v>3.2</v>
      </c>
      <c r="E402" s="675" t="s">
        <v>419</v>
      </c>
    </row>
    <row r="403" spans="1:5" x14ac:dyDescent="0.25">
      <c r="A403" s="664" t="s">
        <v>1238</v>
      </c>
      <c r="B403" s="308" t="s">
        <v>422</v>
      </c>
      <c r="C403" s="30">
        <v>19202000308</v>
      </c>
      <c r="D403" s="2">
        <v>3.06</v>
      </c>
      <c r="E403" s="675" t="s">
        <v>419</v>
      </c>
    </row>
    <row r="404" spans="1:5" x14ac:dyDescent="0.25">
      <c r="A404" s="664" t="s">
        <v>1238</v>
      </c>
      <c r="B404" s="308" t="s">
        <v>422</v>
      </c>
      <c r="C404" s="30">
        <v>19202000324</v>
      </c>
      <c r="D404" s="2">
        <v>3.04</v>
      </c>
      <c r="E404" s="675" t="s">
        <v>419</v>
      </c>
    </row>
    <row r="405" spans="1:5" x14ac:dyDescent="0.25">
      <c r="A405" s="664" t="s">
        <v>1238</v>
      </c>
      <c r="B405" s="308" t="s">
        <v>422</v>
      </c>
      <c r="C405" s="30">
        <v>19202000337</v>
      </c>
      <c r="D405" s="2">
        <v>2.87</v>
      </c>
      <c r="E405" s="675" t="s">
        <v>419</v>
      </c>
    </row>
    <row r="406" spans="1:5" x14ac:dyDescent="0.25">
      <c r="A406" s="664" t="s">
        <v>1238</v>
      </c>
      <c r="B406" s="308" t="s">
        <v>422</v>
      </c>
      <c r="C406" s="30">
        <v>19202000339</v>
      </c>
      <c r="D406" s="2">
        <v>2.83</v>
      </c>
      <c r="E406" s="675" t="s">
        <v>419</v>
      </c>
    </row>
    <row r="407" spans="1:5" x14ac:dyDescent="0.25">
      <c r="A407" s="664" t="s">
        <v>1238</v>
      </c>
      <c r="B407" s="308" t="s">
        <v>422</v>
      </c>
      <c r="C407" s="30">
        <v>19202000341</v>
      </c>
      <c r="D407" s="2">
        <v>2.76</v>
      </c>
      <c r="E407" s="675" t="s">
        <v>419</v>
      </c>
    </row>
    <row r="408" spans="1:5" x14ac:dyDescent="0.25">
      <c r="A408" s="664" t="s">
        <v>1238</v>
      </c>
      <c r="B408" s="308" t="s">
        <v>422</v>
      </c>
      <c r="C408" s="2">
        <v>19202000292</v>
      </c>
      <c r="D408" s="2">
        <v>2.75</v>
      </c>
      <c r="E408" s="666" t="s">
        <v>420</v>
      </c>
    </row>
    <row r="409" spans="1:5" x14ac:dyDescent="0.25">
      <c r="A409" s="664" t="s">
        <v>1238</v>
      </c>
      <c r="B409" s="308" t="s">
        <v>422</v>
      </c>
      <c r="C409" s="2">
        <v>19202000297</v>
      </c>
      <c r="D409" s="2">
        <v>2.75</v>
      </c>
      <c r="E409" s="666" t="s">
        <v>420</v>
      </c>
    </row>
    <row r="410" spans="1:5" x14ac:dyDescent="0.25">
      <c r="A410" s="664" t="s">
        <v>1238</v>
      </c>
      <c r="B410" s="308" t="s">
        <v>422</v>
      </c>
      <c r="C410" s="2">
        <v>19202000295</v>
      </c>
      <c r="D410" s="2">
        <v>2.74</v>
      </c>
      <c r="E410" s="666" t="s">
        <v>420</v>
      </c>
    </row>
    <row r="411" spans="1:5" x14ac:dyDescent="0.25">
      <c r="A411" s="664" t="s">
        <v>1238</v>
      </c>
      <c r="B411" s="308" t="s">
        <v>422</v>
      </c>
      <c r="C411" s="2">
        <v>19202000338</v>
      </c>
      <c r="D411" s="2">
        <v>2.74</v>
      </c>
      <c r="E411" s="666" t="s">
        <v>420</v>
      </c>
    </row>
    <row r="412" spans="1:5" x14ac:dyDescent="0.25">
      <c r="A412" s="664" t="s">
        <v>1238</v>
      </c>
      <c r="B412" s="308" t="s">
        <v>422</v>
      </c>
      <c r="C412" s="2">
        <v>19202000306</v>
      </c>
      <c r="D412" s="2">
        <v>2.69</v>
      </c>
      <c r="E412" s="666" t="s">
        <v>420</v>
      </c>
    </row>
    <row r="413" spans="1:5" x14ac:dyDescent="0.25">
      <c r="A413" s="664" t="s">
        <v>1238</v>
      </c>
      <c r="B413" s="308" t="s">
        <v>422</v>
      </c>
      <c r="C413" s="2">
        <v>19202000318</v>
      </c>
      <c r="D413" s="2">
        <v>2.64</v>
      </c>
      <c r="E413" s="666" t="s">
        <v>420</v>
      </c>
    </row>
    <row r="414" spans="1:5" x14ac:dyDescent="0.25">
      <c r="A414" s="664" t="s">
        <v>1238</v>
      </c>
      <c r="B414" s="308" t="s">
        <v>422</v>
      </c>
      <c r="C414" s="2">
        <v>19202000298</v>
      </c>
      <c r="D414" s="2">
        <v>2.63</v>
      </c>
      <c r="E414" s="666" t="s">
        <v>420</v>
      </c>
    </row>
    <row r="415" spans="1:5" x14ac:dyDescent="0.25">
      <c r="A415" s="664" t="s">
        <v>1238</v>
      </c>
      <c r="B415" s="308" t="s">
        <v>422</v>
      </c>
      <c r="C415" s="2">
        <v>19202000335</v>
      </c>
      <c r="D415" s="2">
        <v>2.63</v>
      </c>
      <c r="E415" s="666" t="s">
        <v>420</v>
      </c>
    </row>
    <row r="416" spans="1:5" x14ac:dyDescent="0.25">
      <c r="A416" s="664" t="s">
        <v>1238</v>
      </c>
      <c r="B416" s="308" t="s">
        <v>422</v>
      </c>
      <c r="C416" s="2">
        <v>19202000334</v>
      </c>
      <c r="D416" s="2">
        <v>2.62</v>
      </c>
      <c r="E416" s="666" t="s">
        <v>420</v>
      </c>
    </row>
    <row r="417" spans="1:5" x14ac:dyDescent="0.25">
      <c r="A417" s="664" t="s">
        <v>1238</v>
      </c>
      <c r="B417" s="308" t="s">
        <v>422</v>
      </c>
      <c r="C417" s="2">
        <v>19202000325</v>
      </c>
      <c r="D417" s="2">
        <v>2.5299999999999998</v>
      </c>
      <c r="E417" s="666" t="s">
        <v>420</v>
      </c>
    </row>
    <row r="418" spans="1:5" x14ac:dyDescent="0.25">
      <c r="A418" s="664" t="s">
        <v>1238</v>
      </c>
      <c r="B418" s="308" t="s">
        <v>422</v>
      </c>
      <c r="C418" s="2">
        <v>19202000348</v>
      </c>
      <c r="D418" s="2">
        <v>2.5099999999999998</v>
      </c>
      <c r="E418" s="666" t="s">
        <v>420</v>
      </c>
    </row>
    <row r="419" spans="1:5" x14ac:dyDescent="0.25">
      <c r="A419" s="664" t="s">
        <v>1238</v>
      </c>
      <c r="B419" s="308" t="s">
        <v>422</v>
      </c>
      <c r="C419" s="2">
        <v>19202000317</v>
      </c>
      <c r="D419" s="2">
        <v>2.36</v>
      </c>
      <c r="E419" s="666" t="s">
        <v>420</v>
      </c>
    </row>
    <row r="420" spans="1:5" x14ac:dyDescent="0.25">
      <c r="A420" s="664" t="s">
        <v>1238</v>
      </c>
      <c r="B420" s="308" t="s">
        <v>422</v>
      </c>
      <c r="C420" s="2">
        <v>19202000307</v>
      </c>
      <c r="D420" s="2">
        <v>2.31</v>
      </c>
      <c r="E420" s="666" t="s">
        <v>420</v>
      </c>
    </row>
    <row r="421" spans="1:5" x14ac:dyDescent="0.25">
      <c r="A421" s="664" t="s">
        <v>1238</v>
      </c>
      <c r="B421" s="308" t="s">
        <v>422</v>
      </c>
      <c r="C421" s="2">
        <v>19202000322</v>
      </c>
      <c r="D421" s="2">
        <v>2.31</v>
      </c>
      <c r="E421" s="666" t="s">
        <v>420</v>
      </c>
    </row>
    <row r="422" spans="1:5" x14ac:dyDescent="0.25">
      <c r="A422" s="664" t="s">
        <v>1238</v>
      </c>
      <c r="B422" s="308" t="s">
        <v>422</v>
      </c>
      <c r="C422" s="2">
        <v>19202000287</v>
      </c>
      <c r="D422" s="2">
        <v>2.29</v>
      </c>
      <c r="E422" s="666" t="s">
        <v>420</v>
      </c>
    </row>
    <row r="423" spans="1:5" s="648" customFormat="1" x14ac:dyDescent="0.25">
      <c r="A423" s="664" t="s">
        <v>1238</v>
      </c>
      <c r="B423" s="308" t="s">
        <v>422</v>
      </c>
      <c r="C423" s="2">
        <v>19202000305</v>
      </c>
      <c r="D423" s="2">
        <v>2.13</v>
      </c>
      <c r="E423" s="666" t="s">
        <v>420</v>
      </c>
    </row>
    <row r="424" spans="1:5" s="648" customFormat="1" x14ac:dyDescent="0.25">
      <c r="A424" s="664" t="s">
        <v>1238</v>
      </c>
      <c r="B424" s="308" t="s">
        <v>422</v>
      </c>
      <c r="C424" s="2">
        <v>19202000328</v>
      </c>
      <c r="D424" s="2">
        <v>2.13</v>
      </c>
      <c r="E424" s="666" t="s">
        <v>420</v>
      </c>
    </row>
    <row r="425" spans="1:5" s="648" customFormat="1" x14ac:dyDescent="0.25">
      <c r="A425" s="664" t="s">
        <v>1238</v>
      </c>
      <c r="B425" s="308" t="s">
        <v>422</v>
      </c>
      <c r="C425" s="2">
        <v>19202000314</v>
      </c>
      <c r="D425" s="2">
        <v>2.12</v>
      </c>
      <c r="E425" s="666" t="s">
        <v>420</v>
      </c>
    </row>
    <row r="426" spans="1:5" s="648" customFormat="1" x14ac:dyDescent="0.25">
      <c r="A426" s="664" t="s">
        <v>1238</v>
      </c>
      <c r="B426" s="308" t="s">
        <v>422</v>
      </c>
      <c r="C426" s="2">
        <v>19202000346</v>
      </c>
      <c r="D426" s="2">
        <v>2.11</v>
      </c>
      <c r="E426" s="666" t="s">
        <v>420</v>
      </c>
    </row>
    <row r="427" spans="1:5" s="648" customFormat="1" x14ac:dyDescent="0.25">
      <c r="A427" s="664" t="s">
        <v>1238</v>
      </c>
      <c r="B427" s="308" t="s">
        <v>422</v>
      </c>
      <c r="C427" s="2">
        <v>19202000326</v>
      </c>
      <c r="D427" s="2">
        <v>2.06</v>
      </c>
      <c r="E427" s="666" t="s">
        <v>420</v>
      </c>
    </row>
    <row r="428" spans="1:5" s="648" customFormat="1" x14ac:dyDescent="0.25">
      <c r="A428" s="664" t="s">
        <v>1238</v>
      </c>
      <c r="B428" s="308" t="s">
        <v>422</v>
      </c>
      <c r="C428" s="2">
        <v>19202000349</v>
      </c>
      <c r="D428" s="2">
        <v>2.06</v>
      </c>
      <c r="E428" s="666" t="s">
        <v>420</v>
      </c>
    </row>
    <row r="429" spans="1:5" s="648" customFormat="1" x14ac:dyDescent="0.25">
      <c r="A429" s="664" t="s">
        <v>1238</v>
      </c>
      <c r="B429" s="308" t="s">
        <v>422</v>
      </c>
      <c r="C429" s="2">
        <v>19202000289</v>
      </c>
      <c r="D429" s="2">
        <v>2</v>
      </c>
      <c r="E429" s="666" t="s">
        <v>420</v>
      </c>
    </row>
    <row r="430" spans="1:5" s="648" customFormat="1" x14ac:dyDescent="0.25">
      <c r="A430" s="664" t="s">
        <v>1238</v>
      </c>
      <c r="B430" s="308" t="s">
        <v>422</v>
      </c>
      <c r="C430" s="2">
        <v>19202000320</v>
      </c>
      <c r="D430" s="2">
        <v>1.99</v>
      </c>
      <c r="E430" s="666" t="s">
        <v>420</v>
      </c>
    </row>
    <row r="431" spans="1:5" s="648" customFormat="1" x14ac:dyDescent="0.25">
      <c r="A431" s="664" t="s">
        <v>1238</v>
      </c>
      <c r="B431" s="308" t="s">
        <v>422</v>
      </c>
      <c r="C431" s="2">
        <v>19202000316</v>
      </c>
      <c r="D431" s="2">
        <v>1.97</v>
      </c>
      <c r="E431" s="666" t="s">
        <v>420</v>
      </c>
    </row>
    <row r="432" spans="1:5" s="648" customFormat="1" x14ac:dyDescent="0.25">
      <c r="A432" s="664" t="s">
        <v>1238</v>
      </c>
      <c r="B432" s="308" t="s">
        <v>422</v>
      </c>
      <c r="C432" s="2">
        <v>19202000300</v>
      </c>
      <c r="D432" s="2">
        <v>1.96</v>
      </c>
      <c r="E432" s="666" t="s">
        <v>420</v>
      </c>
    </row>
    <row r="433" spans="1:5" s="648" customFormat="1" x14ac:dyDescent="0.25">
      <c r="A433" s="664" t="s">
        <v>1238</v>
      </c>
      <c r="B433" s="308" t="s">
        <v>422</v>
      </c>
      <c r="C433" s="2">
        <v>19202000343</v>
      </c>
      <c r="D433" s="2">
        <v>1.89</v>
      </c>
      <c r="E433" s="666" t="s">
        <v>420</v>
      </c>
    </row>
    <row r="434" spans="1:5" s="648" customFormat="1" x14ac:dyDescent="0.25">
      <c r="A434" s="664" t="s">
        <v>1238</v>
      </c>
      <c r="B434" s="308" t="s">
        <v>422</v>
      </c>
      <c r="C434" s="2">
        <v>19202000331</v>
      </c>
      <c r="D434" s="2">
        <v>1.86</v>
      </c>
      <c r="E434" s="666" t="s">
        <v>420</v>
      </c>
    </row>
    <row r="435" spans="1:5" s="648" customFormat="1" x14ac:dyDescent="0.25">
      <c r="A435" s="664" t="s">
        <v>1238</v>
      </c>
      <c r="B435" s="308" t="s">
        <v>422</v>
      </c>
      <c r="C435" s="2">
        <v>19202000255</v>
      </c>
      <c r="D435" s="2">
        <v>1.55</v>
      </c>
      <c r="E435" s="666" t="s">
        <v>420</v>
      </c>
    </row>
    <row r="436" spans="1:5" s="648" customFormat="1" x14ac:dyDescent="0.25">
      <c r="A436" s="664" t="s">
        <v>1238</v>
      </c>
      <c r="B436" s="308" t="s">
        <v>422</v>
      </c>
      <c r="C436" s="2">
        <v>19202000291</v>
      </c>
      <c r="D436" s="2">
        <v>1.33</v>
      </c>
      <c r="E436" s="666" t="s">
        <v>420</v>
      </c>
    </row>
    <row r="437" spans="1:5" x14ac:dyDescent="0.25">
      <c r="A437" s="664" t="s">
        <v>1238</v>
      </c>
      <c r="B437" s="308" t="s">
        <v>423</v>
      </c>
      <c r="C437" s="2">
        <v>19202000347</v>
      </c>
      <c r="D437" s="2">
        <v>3.37</v>
      </c>
      <c r="E437" s="675" t="s">
        <v>419</v>
      </c>
    </row>
    <row r="438" spans="1:5" x14ac:dyDescent="0.25">
      <c r="A438" s="664" t="s">
        <v>1238</v>
      </c>
      <c r="B438" s="308" t="s">
        <v>423</v>
      </c>
      <c r="C438" s="2">
        <v>19202000293</v>
      </c>
      <c r="D438" s="2">
        <v>3.18</v>
      </c>
      <c r="E438" s="675" t="s">
        <v>419</v>
      </c>
    </row>
    <row r="439" spans="1:5" x14ac:dyDescent="0.25">
      <c r="A439" s="664" t="s">
        <v>1238</v>
      </c>
      <c r="B439" s="308" t="s">
        <v>423</v>
      </c>
      <c r="C439" s="2">
        <v>19202000258</v>
      </c>
      <c r="D439" s="2">
        <v>2.98</v>
      </c>
      <c r="E439" s="675" t="s">
        <v>419</v>
      </c>
    </row>
    <row r="440" spans="1:5" x14ac:dyDescent="0.25">
      <c r="A440" s="664" t="s">
        <v>1238</v>
      </c>
      <c r="B440" s="308" t="s">
        <v>423</v>
      </c>
      <c r="C440" s="2">
        <v>19202000319</v>
      </c>
      <c r="D440" s="2">
        <v>2.95</v>
      </c>
      <c r="E440" s="675" t="s">
        <v>419</v>
      </c>
    </row>
    <row r="441" spans="1:5" x14ac:dyDescent="0.25">
      <c r="A441" s="664" t="s">
        <v>1238</v>
      </c>
      <c r="B441" s="308" t="s">
        <v>423</v>
      </c>
      <c r="C441" s="2">
        <v>19202000303</v>
      </c>
      <c r="D441" s="2">
        <v>2.89</v>
      </c>
      <c r="E441" s="666" t="s">
        <v>420</v>
      </c>
    </row>
    <row r="442" spans="1:5" x14ac:dyDescent="0.25">
      <c r="A442" s="664" t="s">
        <v>1238</v>
      </c>
      <c r="B442" s="308" t="s">
        <v>423</v>
      </c>
      <c r="C442" s="2">
        <v>19202000311</v>
      </c>
      <c r="D442" s="2">
        <v>2.85</v>
      </c>
      <c r="E442" s="666" t="s">
        <v>420</v>
      </c>
    </row>
    <row r="443" spans="1:5" x14ac:dyDescent="0.25">
      <c r="A443" s="664" t="s">
        <v>1238</v>
      </c>
      <c r="B443" s="308" t="s">
        <v>423</v>
      </c>
      <c r="C443" s="2">
        <v>19202000329</v>
      </c>
      <c r="D443" s="2">
        <v>2.77</v>
      </c>
      <c r="E443" s="666" t="s">
        <v>420</v>
      </c>
    </row>
    <row r="444" spans="1:5" x14ac:dyDescent="0.25">
      <c r="A444" s="664" t="s">
        <v>1238</v>
      </c>
      <c r="B444" s="308" t="s">
        <v>423</v>
      </c>
      <c r="C444" s="2">
        <v>19202000327</v>
      </c>
      <c r="D444" s="2">
        <v>2.57</v>
      </c>
      <c r="E444" s="666" t="s">
        <v>420</v>
      </c>
    </row>
    <row r="445" spans="1:5" x14ac:dyDescent="0.25">
      <c r="A445" s="664" t="s">
        <v>1238</v>
      </c>
      <c r="B445" s="308" t="s">
        <v>423</v>
      </c>
      <c r="C445" s="2">
        <v>19202000333</v>
      </c>
      <c r="D445" s="2">
        <v>2.4</v>
      </c>
      <c r="E445" s="666" t="s">
        <v>420</v>
      </c>
    </row>
    <row r="446" spans="1:5" x14ac:dyDescent="0.25">
      <c r="A446" s="664" t="s">
        <v>1238</v>
      </c>
      <c r="B446" s="308" t="s">
        <v>423</v>
      </c>
      <c r="C446" s="2">
        <v>19202000294</v>
      </c>
      <c r="D446" s="2">
        <v>2.23</v>
      </c>
      <c r="E446" s="666" t="s">
        <v>420</v>
      </c>
    </row>
    <row r="447" spans="1:5" x14ac:dyDescent="0.25">
      <c r="A447" s="664" t="s">
        <v>1238</v>
      </c>
      <c r="B447" s="308" t="s">
        <v>423</v>
      </c>
      <c r="C447" s="2">
        <v>19202000285</v>
      </c>
      <c r="D447" s="2">
        <v>2.12</v>
      </c>
      <c r="E447" s="666" t="s">
        <v>420</v>
      </c>
    </row>
    <row r="448" spans="1:5" x14ac:dyDescent="0.25">
      <c r="A448" s="664" t="s">
        <v>1238</v>
      </c>
      <c r="B448" s="308" t="s">
        <v>423</v>
      </c>
      <c r="C448" s="2">
        <v>19202000309</v>
      </c>
      <c r="D448" s="2">
        <v>2.12</v>
      </c>
      <c r="E448" s="666" t="s">
        <v>420</v>
      </c>
    </row>
    <row r="449" spans="1:5" x14ac:dyDescent="0.25">
      <c r="A449" s="664" t="s">
        <v>1238</v>
      </c>
      <c r="B449" s="308" t="s">
        <v>423</v>
      </c>
      <c r="C449" s="2">
        <v>19202000340</v>
      </c>
      <c r="D449" s="2">
        <v>2.09</v>
      </c>
      <c r="E449" s="666" t="s">
        <v>420</v>
      </c>
    </row>
    <row r="450" spans="1:5" x14ac:dyDescent="0.25">
      <c r="A450" s="664" t="s">
        <v>1238</v>
      </c>
      <c r="B450" s="308" t="s">
        <v>423</v>
      </c>
      <c r="C450" s="2">
        <v>19202000330</v>
      </c>
      <c r="D450" s="2">
        <v>2</v>
      </c>
      <c r="E450" s="666" t="s">
        <v>420</v>
      </c>
    </row>
    <row r="451" spans="1:5" x14ac:dyDescent="0.25">
      <c r="A451" s="664" t="s">
        <v>1238</v>
      </c>
      <c r="B451" s="308" t="s">
        <v>424</v>
      </c>
      <c r="C451" s="2">
        <v>19202000290</v>
      </c>
      <c r="D451" s="2">
        <v>3.16</v>
      </c>
      <c r="E451" s="675" t="s">
        <v>419</v>
      </c>
    </row>
    <row r="452" spans="1:5" x14ac:dyDescent="0.25">
      <c r="A452" s="664" t="s">
        <v>1238</v>
      </c>
      <c r="B452" s="308" t="s">
        <v>424</v>
      </c>
      <c r="C452" s="2">
        <v>19202000310</v>
      </c>
      <c r="D452" s="2">
        <v>3.15</v>
      </c>
      <c r="E452" s="675" t="s">
        <v>419</v>
      </c>
    </row>
    <row r="453" spans="1:5" x14ac:dyDescent="0.25">
      <c r="A453" s="664" t="s">
        <v>1238</v>
      </c>
      <c r="B453" s="308" t="s">
        <v>424</v>
      </c>
      <c r="C453" s="2">
        <v>19202000302</v>
      </c>
      <c r="D453" s="2">
        <v>3.07</v>
      </c>
      <c r="E453" s="675" t="s">
        <v>419</v>
      </c>
    </row>
    <row r="454" spans="1:5" x14ac:dyDescent="0.25">
      <c r="A454" s="664" t="s">
        <v>1238</v>
      </c>
      <c r="B454" s="308" t="s">
        <v>424</v>
      </c>
      <c r="C454" s="2">
        <v>19202000312</v>
      </c>
      <c r="D454" s="2">
        <v>3.01</v>
      </c>
      <c r="E454" s="675" t="s">
        <v>419</v>
      </c>
    </row>
    <row r="455" spans="1:5" x14ac:dyDescent="0.25">
      <c r="A455" s="664" t="s">
        <v>1238</v>
      </c>
      <c r="B455" s="308" t="s">
        <v>424</v>
      </c>
      <c r="C455" s="2">
        <v>19202000345</v>
      </c>
      <c r="D455" s="2">
        <v>2.95</v>
      </c>
      <c r="E455" s="675" t="s">
        <v>419</v>
      </c>
    </row>
    <row r="456" spans="1:5" x14ac:dyDescent="0.25">
      <c r="A456" s="664" t="s">
        <v>1238</v>
      </c>
      <c r="B456" s="308" t="s">
        <v>424</v>
      </c>
      <c r="C456" s="2">
        <v>19202000332</v>
      </c>
      <c r="D456" s="2">
        <v>2.82</v>
      </c>
      <c r="E456" s="675" t="s">
        <v>419</v>
      </c>
    </row>
    <row r="457" spans="1:5" x14ac:dyDescent="0.25">
      <c r="A457" s="664" t="s">
        <v>1238</v>
      </c>
      <c r="B457" s="308" t="s">
        <v>424</v>
      </c>
      <c r="C457" s="2">
        <v>19202000288</v>
      </c>
      <c r="D457" s="2">
        <v>2.76</v>
      </c>
      <c r="E457" s="675" t="s">
        <v>419</v>
      </c>
    </row>
    <row r="458" spans="1:5" x14ac:dyDescent="0.25">
      <c r="A458" s="664" t="s">
        <v>1238</v>
      </c>
      <c r="B458" s="308" t="s">
        <v>424</v>
      </c>
      <c r="C458" s="2">
        <v>19202000344</v>
      </c>
      <c r="D458" s="2">
        <v>2.5099999999999998</v>
      </c>
      <c r="E458" s="666" t="s">
        <v>420</v>
      </c>
    </row>
    <row r="459" spans="1:5" x14ac:dyDescent="0.25">
      <c r="A459" s="664" t="s">
        <v>1238</v>
      </c>
      <c r="B459" s="308" t="s">
        <v>424</v>
      </c>
      <c r="C459" s="2">
        <v>19202000323</v>
      </c>
      <c r="D459" s="2">
        <v>2.34</v>
      </c>
      <c r="E459" s="666" t="s">
        <v>420</v>
      </c>
    </row>
    <row r="460" spans="1:5" x14ac:dyDescent="0.25">
      <c r="A460" s="816" t="s">
        <v>1308</v>
      </c>
      <c r="B460" s="308" t="s">
        <v>422</v>
      </c>
      <c r="C460" s="2">
        <v>19202100213</v>
      </c>
      <c r="D460" s="2">
        <v>3.65</v>
      </c>
      <c r="E460" s="675" t="s">
        <v>419</v>
      </c>
    </row>
    <row r="461" spans="1:5" x14ac:dyDescent="0.25">
      <c r="A461" s="816" t="s">
        <v>1308</v>
      </c>
      <c r="B461" s="308" t="s">
        <v>422</v>
      </c>
      <c r="C461" s="2">
        <v>19202100171</v>
      </c>
      <c r="D461" s="2">
        <v>3.16</v>
      </c>
      <c r="E461" s="675" t="s">
        <v>419</v>
      </c>
    </row>
    <row r="462" spans="1:5" x14ac:dyDescent="0.25">
      <c r="A462" s="816" t="s">
        <v>1308</v>
      </c>
      <c r="B462" s="308" t="s">
        <v>422</v>
      </c>
      <c r="C462" s="2">
        <v>19202100206</v>
      </c>
      <c r="D462" s="2">
        <v>3.15</v>
      </c>
      <c r="E462" s="675" t="s">
        <v>419</v>
      </c>
    </row>
    <row r="463" spans="1:5" x14ac:dyDescent="0.25">
      <c r="A463" s="664" t="s">
        <v>1308</v>
      </c>
      <c r="B463" s="308" t="s">
        <v>422</v>
      </c>
      <c r="C463" s="2">
        <v>19202100178</v>
      </c>
      <c r="D463" s="2">
        <v>3.04</v>
      </c>
      <c r="E463" s="675" t="s">
        <v>419</v>
      </c>
    </row>
    <row r="464" spans="1:5" x14ac:dyDescent="0.25">
      <c r="A464" s="664" t="s">
        <v>1308</v>
      </c>
      <c r="B464" s="308" t="s">
        <v>422</v>
      </c>
      <c r="C464" s="2">
        <v>19202100113</v>
      </c>
      <c r="D464" s="2">
        <v>3.01</v>
      </c>
      <c r="E464" s="675" t="s">
        <v>419</v>
      </c>
    </row>
    <row r="465" spans="1:5" x14ac:dyDescent="0.25">
      <c r="A465" s="664" t="s">
        <v>1308</v>
      </c>
      <c r="B465" s="308" t="s">
        <v>422</v>
      </c>
      <c r="C465" s="2">
        <v>19202100198</v>
      </c>
      <c r="D465" s="2">
        <v>2.98</v>
      </c>
      <c r="E465" s="675" t="s">
        <v>419</v>
      </c>
    </row>
    <row r="466" spans="1:5" x14ac:dyDescent="0.25">
      <c r="A466" s="664" t="s">
        <v>1308</v>
      </c>
      <c r="B466" s="308" t="s">
        <v>422</v>
      </c>
      <c r="C466" s="2">
        <v>19202100193</v>
      </c>
      <c r="D466" s="2">
        <v>2.96</v>
      </c>
      <c r="E466" s="675" t="s">
        <v>419</v>
      </c>
    </row>
    <row r="467" spans="1:5" x14ac:dyDescent="0.25">
      <c r="A467" s="664" t="s">
        <v>1308</v>
      </c>
      <c r="B467" s="308" t="s">
        <v>422</v>
      </c>
      <c r="C467" s="2">
        <v>19202100169</v>
      </c>
      <c r="D467" s="2">
        <v>2.95</v>
      </c>
      <c r="E467" s="675" t="s">
        <v>419</v>
      </c>
    </row>
    <row r="468" spans="1:5" x14ac:dyDescent="0.25">
      <c r="A468" s="664" t="s">
        <v>1308</v>
      </c>
      <c r="B468" s="308" t="s">
        <v>422</v>
      </c>
      <c r="C468" s="2">
        <v>19202100209</v>
      </c>
      <c r="D468" s="2">
        <v>2.83</v>
      </c>
      <c r="E468" s="675" t="s">
        <v>419</v>
      </c>
    </row>
    <row r="469" spans="1:5" x14ac:dyDescent="0.25">
      <c r="A469" s="664" t="s">
        <v>1308</v>
      </c>
      <c r="B469" s="308" t="s">
        <v>422</v>
      </c>
      <c r="C469" s="2">
        <v>19202100214</v>
      </c>
      <c r="D469" s="2">
        <v>2.83</v>
      </c>
      <c r="E469" s="675" t="s">
        <v>419</v>
      </c>
    </row>
    <row r="470" spans="1:5" x14ac:dyDescent="0.25">
      <c r="A470" s="664" t="s">
        <v>1308</v>
      </c>
      <c r="B470" s="308" t="s">
        <v>422</v>
      </c>
      <c r="C470" s="2">
        <v>19202100163</v>
      </c>
      <c r="D470" s="2">
        <v>2.79</v>
      </c>
      <c r="E470" s="675" t="s">
        <v>419</v>
      </c>
    </row>
    <row r="471" spans="1:5" x14ac:dyDescent="0.25">
      <c r="A471" s="664" t="s">
        <v>1308</v>
      </c>
      <c r="B471" s="308" t="s">
        <v>422</v>
      </c>
      <c r="C471" s="2">
        <v>19202100196</v>
      </c>
      <c r="D471" s="2">
        <v>2.73</v>
      </c>
      <c r="E471" s="675" t="s">
        <v>419</v>
      </c>
    </row>
    <row r="472" spans="1:5" x14ac:dyDescent="0.25">
      <c r="A472" s="664" t="s">
        <v>1308</v>
      </c>
      <c r="B472" s="308" t="s">
        <v>422</v>
      </c>
      <c r="C472" s="2">
        <v>19202100195</v>
      </c>
      <c r="D472" s="2">
        <v>2.68</v>
      </c>
      <c r="E472" s="675" t="s">
        <v>419</v>
      </c>
    </row>
    <row r="473" spans="1:5" x14ac:dyDescent="0.25">
      <c r="A473" s="664" t="s">
        <v>1308</v>
      </c>
      <c r="B473" s="308" t="s">
        <v>422</v>
      </c>
      <c r="C473" s="2">
        <v>19202100208</v>
      </c>
      <c r="D473" s="2">
        <v>2.64</v>
      </c>
      <c r="E473" s="675" t="s">
        <v>419</v>
      </c>
    </row>
    <row r="474" spans="1:5" x14ac:dyDescent="0.25">
      <c r="A474" s="664" t="s">
        <v>1308</v>
      </c>
      <c r="B474" s="308" t="s">
        <v>422</v>
      </c>
      <c r="C474" s="2">
        <v>19202100189</v>
      </c>
      <c r="D474" s="2">
        <v>2.63</v>
      </c>
      <c r="E474" s="675" t="s">
        <v>419</v>
      </c>
    </row>
    <row r="475" spans="1:5" x14ac:dyDescent="0.25">
      <c r="A475" s="664" t="s">
        <v>1308</v>
      </c>
      <c r="B475" s="308" t="s">
        <v>422</v>
      </c>
      <c r="C475" s="2">
        <v>19202100187</v>
      </c>
      <c r="D475" s="2">
        <v>2.52</v>
      </c>
      <c r="E475" s="675" t="s">
        <v>419</v>
      </c>
    </row>
    <row r="476" spans="1:5" x14ac:dyDescent="0.25">
      <c r="A476" s="664" t="s">
        <v>1308</v>
      </c>
      <c r="B476" s="308" t="s">
        <v>422</v>
      </c>
      <c r="C476" s="2">
        <v>19202100188</v>
      </c>
      <c r="D476" s="2">
        <v>2.52</v>
      </c>
      <c r="E476" s="675" t="s">
        <v>419</v>
      </c>
    </row>
    <row r="477" spans="1:5" x14ac:dyDescent="0.25">
      <c r="A477" s="664" t="s">
        <v>1308</v>
      </c>
      <c r="B477" s="308" t="s">
        <v>422</v>
      </c>
      <c r="C477" s="2">
        <v>19202100217</v>
      </c>
      <c r="D477" s="2">
        <v>2.52</v>
      </c>
      <c r="E477" s="675" t="s">
        <v>419</v>
      </c>
    </row>
    <row r="478" spans="1:5" x14ac:dyDescent="0.25">
      <c r="A478" s="664" t="s">
        <v>1308</v>
      </c>
      <c r="B478" s="308" t="s">
        <v>422</v>
      </c>
      <c r="C478" s="2">
        <v>19202100170</v>
      </c>
      <c r="D478" s="2">
        <v>2.5099999999999998</v>
      </c>
      <c r="E478" s="675" t="s">
        <v>419</v>
      </c>
    </row>
    <row r="479" spans="1:5" x14ac:dyDescent="0.25">
      <c r="A479" s="664" t="s">
        <v>1308</v>
      </c>
      <c r="B479" s="308" t="s">
        <v>422</v>
      </c>
      <c r="C479" s="2">
        <v>19202100180</v>
      </c>
      <c r="D479" s="2">
        <v>2.48</v>
      </c>
      <c r="E479" s="666" t="s">
        <v>420</v>
      </c>
    </row>
    <row r="480" spans="1:5" x14ac:dyDescent="0.25">
      <c r="A480" s="664" t="s">
        <v>1308</v>
      </c>
      <c r="B480" s="308" t="s">
        <v>422</v>
      </c>
      <c r="C480" s="2">
        <v>19202100218</v>
      </c>
      <c r="D480" s="2">
        <v>2.48</v>
      </c>
      <c r="E480" s="666" t="s">
        <v>420</v>
      </c>
    </row>
    <row r="481" spans="1:5" x14ac:dyDescent="0.25">
      <c r="A481" s="664" t="s">
        <v>1308</v>
      </c>
      <c r="B481" s="308" t="s">
        <v>422</v>
      </c>
      <c r="C481" s="2">
        <v>19202100186</v>
      </c>
      <c r="D481" s="2">
        <v>2.44</v>
      </c>
      <c r="E481" s="666" t="s">
        <v>420</v>
      </c>
    </row>
    <row r="482" spans="1:5" x14ac:dyDescent="0.25">
      <c r="A482" s="664" t="s">
        <v>1308</v>
      </c>
      <c r="B482" s="308" t="s">
        <v>422</v>
      </c>
      <c r="C482" s="2">
        <v>19202100203</v>
      </c>
      <c r="D482" s="2">
        <v>2.38</v>
      </c>
      <c r="E482" s="666" t="s">
        <v>420</v>
      </c>
    </row>
    <row r="483" spans="1:5" x14ac:dyDescent="0.25">
      <c r="A483" s="664" t="s">
        <v>1308</v>
      </c>
      <c r="B483" s="308" t="s">
        <v>422</v>
      </c>
      <c r="C483" s="2">
        <v>19202100091</v>
      </c>
      <c r="D483" s="2">
        <v>2.37</v>
      </c>
      <c r="E483" s="666" t="s">
        <v>420</v>
      </c>
    </row>
    <row r="484" spans="1:5" x14ac:dyDescent="0.25">
      <c r="A484" s="664" t="s">
        <v>1308</v>
      </c>
      <c r="B484" s="308" t="s">
        <v>422</v>
      </c>
      <c r="C484" s="2">
        <v>19202100211</v>
      </c>
      <c r="D484" s="2">
        <v>2.3199999999999998</v>
      </c>
      <c r="E484" s="666" t="s">
        <v>420</v>
      </c>
    </row>
    <row r="485" spans="1:5" x14ac:dyDescent="0.25">
      <c r="A485" s="664" t="s">
        <v>1308</v>
      </c>
      <c r="B485" s="308" t="s">
        <v>422</v>
      </c>
      <c r="C485" s="2">
        <v>19202100162</v>
      </c>
      <c r="D485" s="2">
        <v>2.2999999999999998</v>
      </c>
      <c r="E485" s="666" t="s">
        <v>420</v>
      </c>
    </row>
    <row r="486" spans="1:5" x14ac:dyDescent="0.25">
      <c r="A486" s="664" t="s">
        <v>1308</v>
      </c>
      <c r="B486" s="308" t="s">
        <v>422</v>
      </c>
      <c r="C486" s="2">
        <v>19202100164</v>
      </c>
      <c r="D486" s="2">
        <v>2.2000000000000002</v>
      </c>
      <c r="E486" s="666" t="s">
        <v>420</v>
      </c>
    </row>
    <row r="487" spans="1:5" x14ac:dyDescent="0.25">
      <c r="A487" s="664" t="s">
        <v>1308</v>
      </c>
      <c r="B487" s="308" t="s">
        <v>422</v>
      </c>
      <c r="C487" s="2">
        <v>19202100176</v>
      </c>
      <c r="D487" s="2">
        <v>2.14</v>
      </c>
      <c r="E487" s="666" t="s">
        <v>420</v>
      </c>
    </row>
    <row r="488" spans="1:5" x14ac:dyDescent="0.25">
      <c r="A488" s="664" t="s">
        <v>1308</v>
      </c>
      <c r="B488" s="308" t="s">
        <v>422</v>
      </c>
      <c r="C488" s="2">
        <v>19202100173</v>
      </c>
      <c r="D488" s="2">
        <v>2.02</v>
      </c>
      <c r="E488" s="666" t="s">
        <v>420</v>
      </c>
    </row>
    <row r="489" spans="1:5" x14ac:dyDescent="0.25">
      <c r="A489" s="664" t="s">
        <v>1308</v>
      </c>
      <c r="B489" s="308" t="s">
        <v>422</v>
      </c>
      <c r="C489" s="2">
        <v>19202100201</v>
      </c>
      <c r="D489" s="2">
        <v>2.0099999999999998</v>
      </c>
      <c r="E489" s="666" t="s">
        <v>420</v>
      </c>
    </row>
    <row r="490" spans="1:5" x14ac:dyDescent="0.25">
      <c r="A490" s="664" t="s">
        <v>1308</v>
      </c>
      <c r="B490" s="308" t="s">
        <v>422</v>
      </c>
      <c r="C490" s="2">
        <v>19202100205</v>
      </c>
      <c r="D490" s="2">
        <v>1.88</v>
      </c>
      <c r="E490" s="666" t="s">
        <v>420</v>
      </c>
    </row>
    <row r="491" spans="1:5" x14ac:dyDescent="0.25">
      <c r="A491" s="664" t="s">
        <v>1308</v>
      </c>
      <c r="B491" s="308" t="s">
        <v>422</v>
      </c>
      <c r="C491" s="2">
        <v>19202100165</v>
      </c>
      <c r="D491" s="2">
        <v>1.62</v>
      </c>
      <c r="E491" s="666" t="s">
        <v>420</v>
      </c>
    </row>
    <row r="492" spans="1:5" x14ac:dyDescent="0.25">
      <c r="A492" s="664" t="s">
        <v>1308</v>
      </c>
      <c r="B492" s="308" t="s">
        <v>422</v>
      </c>
      <c r="C492" s="2">
        <v>19202100199</v>
      </c>
      <c r="D492" s="2">
        <v>1.23</v>
      </c>
      <c r="E492" s="666" t="s">
        <v>420</v>
      </c>
    </row>
    <row r="493" spans="1:5" x14ac:dyDescent="0.25">
      <c r="A493" s="664" t="s">
        <v>1308</v>
      </c>
      <c r="B493" s="308" t="s">
        <v>423</v>
      </c>
      <c r="C493" s="2">
        <v>19202100192</v>
      </c>
      <c r="D493" s="2">
        <v>3.15</v>
      </c>
      <c r="E493" s="675" t="s">
        <v>419</v>
      </c>
    </row>
    <row r="494" spans="1:5" x14ac:dyDescent="0.25">
      <c r="A494" s="664" t="s">
        <v>1308</v>
      </c>
      <c r="B494" s="308" t="s">
        <v>423</v>
      </c>
      <c r="C494" s="2">
        <v>19202100212</v>
      </c>
      <c r="D494" s="2">
        <v>3.02</v>
      </c>
      <c r="E494" s="675" t="s">
        <v>419</v>
      </c>
    </row>
    <row r="495" spans="1:5" x14ac:dyDescent="0.25">
      <c r="A495" s="664" t="s">
        <v>1308</v>
      </c>
      <c r="B495" s="308" t="s">
        <v>423</v>
      </c>
      <c r="C495" s="2">
        <v>19202100210</v>
      </c>
      <c r="D495" s="2">
        <v>2.96</v>
      </c>
      <c r="E495" s="675" t="s">
        <v>419</v>
      </c>
    </row>
    <row r="496" spans="1:5" x14ac:dyDescent="0.25">
      <c r="A496" s="664" t="s">
        <v>1308</v>
      </c>
      <c r="B496" s="308" t="s">
        <v>423</v>
      </c>
      <c r="C496" s="2">
        <v>19202100184</v>
      </c>
      <c r="D496" s="2">
        <v>2.94</v>
      </c>
      <c r="E496" s="675" t="s">
        <v>419</v>
      </c>
    </row>
    <row r="497" spans="1:5" x14ac:dyDescent="0.25">
      <c r="A497" s="664" t="s">
        <v>1308</v>
      </c>
      <c r="B497" s="308" t="s">
        <v>423</v>
      </c>
      <c r="C497" s="2">
        <v>19202100175</v>
      </c>
      <c r="D497" s="2">
        <v>2.71</v>
      </c>
      <c r="E497" s="675" t="s">
        <v>419</v>
      </c>
    </row>
    <row r="498" spans="1:5" x14ac:dyDescent="0.25">
      <c r="A498" s="664" t="s">
        <v>1308</v>
      </c>
      <c r="B498" s="308" t="s">
        <v>423</v>
      </c>
      <c r="C498" s="2">
        <v>19202100194</v>
      </c>
      <c r="D498" s="2">
        <v>2.68</v>
      </c>
      <c r="E498" s="675" t="s">
        <v>419</v>
      </c>
    </row>
    <row r="499" spans="1:5" x14ac:dyDescent="0.25">
      <c r="A499" s="664" t="s">
        <v>1308</v>
      </c>
      <c r="B499" s="308" t="s">
        <v>423</v>
      </c>
      <c r="C499" s="2">
        <v>19202100275</v>
      </c>
      <c r="D499" s="2">
        <v>2.2999999999999998</v>
      </c>
      <c r="E499" s="666" t="s">
        <v>420</v>
      </c>
    </row>
    <row r="500" spans="1:5" x14ac:dyDescent="0.25">
      <c r="A500" s="664" t="s">
        <v>1308</v>
      </c>
      <c r="B500" s="308" t="s">
        <v>424</v>
      </c>
      <c r="C500" s="2">
        <v>19202100204</v>
      </c>
      <c r="D500" s="2">
        <v>3.09</v>
      </c>
      <c r="E500" s="675" t="s">
        <v>419</v>
      </c>
    </row>
    <row r="501" spans="1:5" x14ac:dyDescent="0.25">
      <c r="A501" s="664" t="s">
        <v>1308</v>
      </c>
      <c r="B501" s="308" t="s">
        <v>424</v>
      </c>
      <c r="C501" s="2">
        <v>19202100197</v>
      </c>
      <c r="D501" s="2">
        <v>3.08</v>
      </c>
      <c r="E501" s="675" t="s">
        <v>419</v>
      </c>
    </row>
    <row r="502" spans="1:5" x14ac:dyDescent="0.25">
      <c r="A502" s="664" t="s">
        <v>1308</v>
      </c>
      <c r="B502" s="308" t="s">
        <v>424</v>
      </c>
      <c r="C502" s="2">
        <v>19202100216</v>
      </c>
      <c r="D502" s="2">
        <v>3.01</v>
      </c>
      <c r="E502" s="675" t="s">
        <v>419</v>
      </c>
    </row>
    <row r="503" spans="1:5" x14ac:dyDescent="0.25">
      <c r="A503" s="664" t="s">
        <v>1308</v>
      </c>
      <c r="B503" s="308" t="s">
        <v>424</v>
      </c>
      <c r="C503" s="2">
        <v>19202100183</v>
      </c>
      <c r="D503" s="2">
        <v>2.98</v>
      </c>
      <c r="E503" s="675" t="s">
        <v>419</v>
      </c>
    </row>
    <row r="504" spans="1:5" x14ac:dyDescent="0.25">
      <c r="A504" s="664" t="s">
        <v>1308</v>
      </c>
      <c r="B504" s="308" t="s">
        <v>424</v>
      </c>
      <c r="C504" s="2">
        <v>19202100202</v>
      </c>
      <c r="D504" s="2">
        <v>2.93</v>
      </c>
      <c r="E504" s="675" t="s">
        <v>419</v>
      </c>
    </row>
    <row r="505" spans="1:5" x14ac:dyDescent="0.25">
      <c r="A505" s="664" t="s">
        <v>1308</v>
      </c>
      <c r="B505" s="308" t="s">
        <v>424</v>
      </c>
      <c r="C505" s="2">
        <v>19202100215</v>
      </c>
      <c r="D505" s="2">
        <v>2.77</v>
      </c>
      <c r="E505" s="675" t="s">
        <v>419</v>
      </c>
    </row>
    <row r="506" spans="1:5" x14ac:dyDescent="0.25">
      <c r="A506" s="664" t="s">
        <v>1308</v>
      </c>
      <c r="B506" s="308" t="s">
        <v>424</v>
      </c>
      <c r="C506" s="2">
        <v>19202100200</v>
      </c>
      <c r="D506" s="2">
        <v>2.68</v>
      </c>
      <c r="E506" s="675" t="s">
        <v>419</v>
      </c>
    </row>
    <row r="507" spans="1:5" x14ac:dyDescent="0.25">
      <c r="A507" s="664" t="s">
        <v>1308</v>
      </c>
      <c r="B507" s="308" t="s">
        <v>424</v>
      </c>
      <c r="C507" s="2">
        <v>19202100174</v>
      </c>
      <c r="D507" s="2">
        <v>2.46</v>
      </c>
      <c r="E507" s="666" t="s">
        <v>420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pane ySplit="2" topLeftCell="A304" activePane="bottomLeft" state="frozen"/>
      <selection pane="bottomLeft" activeCell="E339" sqref="E339"/>
    </sheetView>
  </sheetViews>
  <sheetFormatPr defaultRowHeight="15" x14ac:dyDescent="0.25"/>
  <cols>
    <col min="1" max="1" width="16.140625" bestFit="1" customWidth="1"/>
    <col min="2" max="2" width="74.140625" customWidth="1"/>
    <col min="3" max="3" width="23.140625" customWidth="1"/>
    <col min="4" max="4" width="20.85546875" customWidth="1"/>
    <col min="5" max="6" width="17.85546875" customWidth="1"/>
    <col min="7" max="7" width="22" customWidth="1"/>
  </cols>
  <sheetData>
    <row r="1" spans="1:7" ht="16.5" thickBot="1" x14ac:dyDescent="0.3">
      <c r="A1" s="827" t="s">
        <v>27</v>
      </c>
      <c r="B1" s="827"/>
      <c r="C1" s="827"/>
      <c r="D1" s="827"/>
      <c r="E1" s="827"/>
      <c r="F1" s="827"/>
      <c r="G1" s="291" t="s">
        <v>629</v>
      </c>
    </row>
    <row r="2" spans="1:7" ht="15.75" thickBot="1" x14ac:dyDescent="0.3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2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2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2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2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2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2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2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2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2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2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2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2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2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2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.75" thickBot="1" x14ac:dyDescent="0.3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2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2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2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2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2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2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2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2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2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2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2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2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2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2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2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2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2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2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2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2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2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2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2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2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2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2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2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2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2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2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2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2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2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2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2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.75" thickBot="1" x14ac:dyDescent="0.3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2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2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2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2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2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2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2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2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2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2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2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2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2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2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2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2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2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2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2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2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2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2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2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2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2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2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2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2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2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2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2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2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2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2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2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.75" thickBot="1" x14ac:dyDescent="0.3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2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2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2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2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2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2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2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2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2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2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2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2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.75" thickBot="1" x14ac:dyDescent="0.3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25">
      <c r="A103" s="429" t="s">
        <v>799</v>
      </c>
      <c r="B103" s="430" t="s">
        <v>800</v>
      </c>
      <c r="C103" s="185" t="s">
        <v>801</v>
      </c>
      <c r="D103" s="431">
        <v>3.0592592592592593</v>
      </c>
      <c r="E103" s="432" t="s">
        <v>419</v>
      </c>
      <c r="F103" s="86"/>
    </row>
    <row r="104" spans="1:6" x14ac:dyDescent="0.25">
      <c r="A104" s="425" t="s">
        <v>799</v>
      </c>
      <c r="B104" s="426" t="s">
        <v>800</v>
      </c>
      <c r="C104" s="5" t="s">
        <v>802</v>
      </c>
      <c r="D104" s="9">
        <v>2.8074074074074069</v>
      </c>
      <c r="E104" s="427" t="s">
        <v>419</v>
      </c>
      <c r="F104" s="2"/>
    </row>
    <row r="105" spans="1:6" x14ac:dyDescent="0.25">
      <c r="A105" s="425" t="s">
        <v>799</v>
      </c>
      <c r="B105" s="426" t="s">
        <v>800</v>
      </c>
      <c r="C105" s="5" t="s">
        <v>803</v>
      </c>
      <c r="D105" s="9">
        <v>2.9481481481481477</v>
      </c>
      <c r="E105" s="427" t="s">
        <v>419</v>
      </c>
      <c r="F105" s="2"/>
    </row>
    <row r="106" spans="1:6" x14ac:dyDescent="0.25">
      <c r="A106" s="425" t="s">
        <v>799</v>
      </c>
      <c r="B106" s="426" t="s">
        <v>800</v>
      </c>
      <c r="C106" s="5" t="s">
        <v>804</v>
      </c>
      <c r="D106" s="9">
        <v>2.748148148148148</v>
      </c>
      <c r="E106" s="427" t="s">
        <v>419</v>
      </c>
      <c r="F106" s="2"/>
    </row>
    <row r="107" spans="1:6" x14ac:dyDescent="0.25">
      <c r="A107" s="425" t="s">
        <v>799</v>
      </c>
      <c r="B107" s="426" t="s">
        <v>800</v>
      </c>
      <c r="C107" s="5" t="s">
        <v>805</v>
      </c>
      <c r="D107" s="9">
        <v>2.925925925925926</v>
      </c>
      <c r="E107" s="427" t="s">
        <v>419</v>
      </c>
      <c r="F107" s="2"/>
    </row>
    <row r="108" spans="1:6" x14ac:dyDescent="0.25">
      <c r="A108" s="425" t="s">
        <v>799</v>
      </c>
      <c r="B108" s="426" t="s">
        <v>800</v>
      </c>
      <c r="C108" s="5" t="s">
        <v>806</v>
      </c>
      <c r="D108" s="9">
        <v>2.7851851851851852</v>
      </c>
      <c r="E108" s="427" t="s">
        <v>419</v>
      </c>
      <c r="F108" s="2"/>
    </row>
    <row r="109" spans="1:6" x14ac:dyDescent="0.25">
      <c r="A109" s="425" t="s">
        <v>799</v>
      </c>
      <c r="B109" s="426" t="s">
        <v>800</v>
      </c>
      <c r="C109" s="5" t="s">
        <v>807</v>
      </c>
      <c r="D109" s="9">
        <v>2.3111111111111109</v>
      </c>
      <c r="E109" s="427" t="s">
        <v>419</v>
      </c>
      <c r="F109" s="2"/>
    </row>
    <row r="110" spans="1:6" x14ac:dyDescent="0.25">
      <c r="A110" s="425" t="s">
        <v>799</v>
      </c>
      <c r="B110" s="426" t="s">
        <v>800</v>
      </c>
      <c r="C110" s="5" t="s">
        <v>808</v>
      </c>
      <c r="D110" s="9">
        <v>2.7740740740740737</v>
      </c>
      <c r="E110" s="427" t="s">
        <v>419</v>
      </c>
      <c r="F110" s="2"/>
    </row>
    <row r="111" spans="1:6" x14ac:dyDescent="0.25">
      <c r="A111" s="425" t="s">
        <v>799</v>
      </c>
      <c r="B111" s="426" t="s">
        <v>800</v>
      </c>
      <c r="C111" s="5" t="s">
        <v>809</v>
      </c>
      <c r="D111" s="9">
        <v>2.5481481481481483</v>
      </c>
      <c r="E111" s="427" t="s">
        <v>419</v>
      </c>
      <c r="F111" s="2"/>
    </row>
    <row r="112" spans="1:6" x14ac:dyDescent="0.25">
      <c r="A112" s="425" t="s">
        <v>799</v>
      </c>
      <c r="B112" s="426" t="s">
        <v>800</v>
      </c>
      <c r="C112" s="5" t="s">
        <v>810</v>
      </c>
      <c r="D112" s="9">
        <v>2.4851851851851858</v>
      </c>
      <c r="E112" s="427" t="s">
        <v>419</v>
      </c>
      <c r="F112" s="2"/>
    </row>
    <row r="113" spans="1:6" x14ac:dyDescent="0.25">
      <c r="A113" s="425" t="s">
        <v>799</v>
      </c>
      <c r="B113" s="426" t="s">
        <v>800</v>
      </c>
      <c r="C113" s="5" t="s">
        <v>811</v>
      </c>
      <c r="D113" s="9">
        <v>2.5814814814814815</v>
      </c>
      <c r="E113" s="427" t="s">
        <v>419</v>
      </c>
      <c r="F113" s="2"/>
    </row>
    <row r="114" spans="1:6" x14ac:dyDescent="0.25">
      <c r="A114" s="425" t="s">
        <v>799</v>
      </c>
      <c r="B114" s="426" t="s">
        <v>800</v>
      </c>
      <c r="C114" s="5" t="s">
        <v>812</v>
      </c>
      <c r="D114" s="9">
        <v>2.5222222222222221</v>
      </c>
      <c r="E114" s="427" t="s">
        <v>419</v>
      </c>
      <c r="F114" s="2"/>
    </row>
    <row r="115" spans="1:6" x14ac:dyDescent="0.25">
      <c r="A115" s="425" t="s">
        <v>799</v>
      </c>
      <c r="B115" s="426" t="s">
        <v>800</v>
      </c>
      <c r="C115" s="5" t="s">
        <v>813</v>
      </c>
      <c r="D115" s="9">
        <v>2.3296296296296304</v>
      </c>
      <c r="E115" s="428" t="s">
        <v>420</v>
      </c>
      <c r="F115" s="2"/>
    </row>
    <row r="116" spans="1:6" x14ac:dyDescent="0.25">
      <c r="A116" s="425" t="s">
        <v>799</v>
      </c>
      <c r="B116" s="426" t="s">
        <v>800</v>
      </c>
      <c r="C116" s="5" t="s">
        <v>814</v>
      </c>
      <c r="D116" s="9">
        <v>1.9851851851851852</v>
      </c>
      <c r="E116" s="428" t="s">
        <v>420</v>
      </c>
      <c r="F116" s="2"/>
    </row>
    <row r="117" spans="1:6" x14ac:dyDescent="0.25">
      <c r="A117" s="425" t="s">
        <v>799</v>
      </c>
      <c r="B117" s="426" t="s">
        <v>800</v>
      </c>
      <c r="C117" s="5" t="s">
        <v>815</v>
      </c>
      <c r="D117" s="9">
        <v>1.7148148148148148</v>
      </c>
      <c r="E117" s="428" t="s">
        <v>420</v>
      </c>
      <c r="F117" s="2"/>
    </row>
    <row r="118" spans="1:6" x14ac:dyDescent="0.25">
      <c r="A118" s="425" t="s">
        <v>799</v>
      </c>
      <c r="B118" s="426" t="s">
        <v>800</v>
      </c>
      <c r="C118" s="5" t="s">
        <v>816</v>
      </c>
      <c r="D118" s="9">
        <v>2.3592592592592592</v>
      </c>
      <c r="E118" s="428" t="s">
        <v>420</v>
      </c>
      <c r="F118" s="2"/>
    </row>
    <row r="119" spans="1:6" x14ac:dyDescent="0.25">
      <c r="A119" s="425" t="s">
        <v>799</v>
      </c>
      <c r="B119" s="426" t="s">
        <v>800</v>
      </c>
      <c r="C119" s="5" t="s">
        <v>817</v>
      </c>
      <c r="D119" s="9">
        <v>1.8481481481481485</v>
      </c>
      <c r="E119" s="428" t="s">
        <v>420</v>
      </c>
      <c r="F119" s="2"/>
    </row>
    <row r="120" spans="1:6" x14ac:dyDescent="0.25">
      <c r="A120" s="425" t="s">
        <v>799</v>
      </c>
      <c r="B120" s="426" t="s">
        <v>800</v>
      </c>
      <c r="C120" s="5" t="s">
        <v>818</v>
      </c>
      <c r="D120" s="9">
        <v>2.2592592592592591</v>
      </c>
      <c r="E120" s="428" t="s">
        <v>420</v>
      </c>
      <c r="F120" s="2"/>
    </row>
    <row r="121" spans="1:6" x14ac:dyDescent="0.25">
      <c r="A121" s="425" t="s">
        <v>799</v>
      </c>
      <c r="B121" s="426" t="s">
        <v>800</v>
      </c>
      <c r="C121" s="5" t="s">
        <v>819</v>
      </c>
      <c r="D121" s="9">
        <v>2.4111111111111114</v>
      </c>
      <c r="E121" s="428" t="s">
        <v>420</v>
      </c>
      <c r="F121" s="2"/>
    </row>
    <row r="122" spans="1:6" x14ac:dyDescent="0.25">
      <c r="A122" s="425" t="s">
        <v>799</v>
      </c>
      <c r="B122" s="426" t="s">
        <v>800</v>
      </c>
      <c r="C122" s="5" t="s">
        <v>820</v>
      </c>
      <c r="D122" s="9">
        <v>1.6074074074074076</v>
      </c>
      <c r="E122" s="428" t="s">
        <v>420</v>
      </c>
      <c r="F122" s="2"/>
    </row>
    <row r="123" spans="1:6" x14ac:dyDescent="0.25">
      <c r="A123" s="425" t="s">
        <v>799</v>
      </c>
      <c r="B123" s="426" t="s">
        <v>800</v>
      </c>
      <c r="C123" s="5" t="s">
        <v>821</v>
      </c>
      <c r="D123" s="9">
        <v>2.3703703703703702</v>
      </c>
      <c r="E123" s="428" t="s">
        <v>420</v>
      </c>
      <c r="F123" s="2"/>
    </row>
    <row r="124" spans="1:6" x14ac:dyDescent="0.25">
      <c r="A124" s="425" t="s">
        <v>799</v>
      </c>
      <c r="B124" s="426" t="s">
        <v>800</v>
      </c>
      <c r="C124" s="5" t="s">
        <v>822</v>
      </c>
      <c r="D124" s="9">
        <v>2.177777777777778</v>
      </c>
      <c r="E124" s="428" t="s">
        <v>420</v>
      </c>
      <c r="F124" s="2"/>
    </row>
    <row r="125" spans="1:6" x14ac:dyDescent="0.25">
      <c r="A125" s="425" t="s">
        <v>799</v>
      </c>
      <c r="B125" s="426" t="s">
        <v>800</v>
      </c>
      <c r="C125" s="5" t="s">
        <v>823</v>
      </c>
      <c r="D125" s="9">
        <v>2.0962962962962965</v>
      </c>
      <c r="E125" s="428" t="s">
        <v>420</v>
      </c>
      <c r="F125" s="2"/>
    </row>
    <row r="126" spans="1:6" x14ac:dyDescent="0.25">
      <c r="A126" s="425" t="s">
        <v>799</v>
      </c>
      <c r="B126" s="426" t="s">
        <v>800</v>
      </c>
      <c r="C126" s="5" t="s">
        <v>824</v>
      </c>
      <c r="D126" s="9">
        <v>1.6148148148148149</v>
      </c>
      <c r="E126" s="428" t="s">
        <v>420</v>
      </c>
      <c r="F126" s="2"/>
    </row>
    <row r="127" spans="1:6" x14ac:dyDescent="0.25">
      <c r="A127" s="425" t="s">
        <v>799</v>
      </c>
      <c r="B127" s="426" t="s">
        <v>800</v>
      </c>
      <c r="C127" s="5" t="s">
        <v>825</v>
      </c>
      <c r="D127" s="9">
        <v>2.4740740740740743</v>
      </c>
      <c r="E127" s="428" t="s">
        <v>420</v>
      </c>
      <c r="F127" s="2"/>
    </row>
    <row r="128" spans="1:6" x14ac:dyDescent="0.25">
      <c r="A128" s="425" t="s">
        <v>799</v>
      </c>
      <c r="B128" s="426" t="s">
        <v>800</v>
      </c>
      <c r="C128" s="5" t="s">
        <v>826</v>
      </c>
      <c r="D128" s="9">
        <v>2.4888888888888889</v>
      </c>
      <c r="E128" s="428" t="s">
        <v>420</v>
      </c>
      <c r="F128" s="2"/>
    </row>
    <row r="129" spans="1:6" x14ac:dyDescent="0.25">
      <c r="A129" s="425" t="s">
        <v>799</v>
      </c>
      <c r="B129" s="426" t="s">
        <v>800</v>
      </c>
      <c r="C129" s="5" t="s">
        <v>827</v>
      </c>
      <c r="D129" s="9">
        <v>2.6259259259259262</v>
      </c>
      <c r="E129" s="428" t="s">
        <v>420</v>
      </c>
      <c r="F129" s="2"/>
    </row>
    <row r="130" spans="1:6" x14ac:dyDescent="0.25">
      <c r="A130" s="425" t="s">
        <v>799</v>
      </c>
      <c r="B130" s="426" t="s">
        <v>800</v>
      </c>
      <c r="C130" s="5" t="s">
        <v>828</v>
      </c>
      <c r="D130" s="9">
        <v>2.1296296296296298</v>
      </c>
      <c r="E130" s="428" t="s">
        <v>420</v>
      </c>
      <c r="F130" s="2"/>
    </row>
    <row r="131" spans="1:6" x14ac:dyDescent="0.25">
      <c r="A131" s="425" t="s">
        <v>799</v>
      </c>
      <c r="B131" s="426" t="s">
        <v>800</v>
      </c>
      <c r="C131" s="5" t="s">
        <v>829</v>
      </c>
      <c r="D131" s="9">
        <v>2.0925925925925921</v>
      </c>
      <c r="E131" s="428" t="s">
        <v>420</v>
      </c>
      <c r="F131" s="2"/>
    </row>
    <row r="132" spans="1:6" x14ac:dyDescent="0.25">
      <c r="A132" s="425" t="s">
        <v>799</v>
      </c>
      <c r="B132" s="426" t="s">
        <v>800</v>
      </c>
      <c r="C132" s="5" t="s">
        <v>830</v>
      </c>
      <c r="D132" s="9">
        <v>2.6407407407407408</v>
      </c>
      <c r="E132" s="428" t="s">
        <v>420</v>
      </c>
      <c r="F132" s="2"/>
    </row>
    <row r="133" spans="1:6" x14ac:dyDescent="0.25">
      <c r="A133" s="425" t="s">
        <v>799</v>
      </c>
      <c r="B133" s="426" t="s">
        <v>800</v>
      </c>
      <c r="C133" s="5" t="s">
        <v>831</v>
      </c>
      <c r="D133" s="9">
        <v>2.6962962962962966</v>
      </c>
      <c r="E133" s="428" t="s">
        <v>420</v>
      </c>
      <c r="F133" s="2"/>
    </row>
    <row r="134" spans="1:6" x14ac:dyDescent="0.25">
      <c r="A134" s="425" t="s">
        <v>799</v>
      </c>
      <c r="B134" s="426" t="s">
        <v>800</v>
      </c>
      <c r="C134" s="5" t="s">
        <v>832</v>
      </c>
      <c r="D134" s="9">
        <v>1.9888888888888892</v>
      </c>
      <c r="E134" s="428" t="s">
        <v>420</v>
      </c>
      <c r="F134" s="2"/>
    </row>
    <row r="135" spans="1:6" x14ac:dyDescent="0.25">
      <c r="A135" s="425" t="s">
        <v>799</v>
      </c>
      <c r="B135" s="426" t="s">
        <v>800</v>
      </c>
      <c r="C135" s="5" t="s">
        <v>833</v>
      </c>
      <c r="D135" s="2" t="s">
        <v>836</v>
      </c>
      <c r="E135" s="2"/>
      <c r="F135" s="2"/>
    </row>
    <row r="136" spans="1:6" x14ac:dyDescent="0.25">
      <c r="A136" s="425" t="s">
        <v>799</v>
      </c>
      <c r="B136" s="426" t="s">
        <v>800</v>
      </c>
      <c r="C136" s="5" t="s">
        <v>834</v>
      </c>
      <c r="D136" s="2" t="s">
        <v>836</v>
      </c>
      <c r="E136" s="2"/>
      <c r="F136" s="2"/>
    </row>
    <row r="137" spans="1:6" ht="15.75" thickBot="1" x14ac:dyDescent="0.3">
      <c r="A137" s="433" t="s">
        <v>799</v>
      </c>
      <c r="B137" s="434" t="s">
        <v>800</v>
      </c>
      <c r="C137" s="44" t="s">
        <v>835</v>
      </c>
      <c r="D137" s="51" t="s">
        <v>836</v>
      </c>
      <c r="E137" s="51"/>
      <c r="F137" s="51"/>
    </row>
    <row r="138" spans="1:6" x14ac:dyDescent="0.25">
      <c r="A138" t="s">
        <v>981</v>
      </c>
      <c r="B138" s="529" t="s">
        <v>438</v>
      </c>
      <c r="C138" s="21" t="s">
        <v>982</v>
      </c>
      <c r="D138" s="86">
        <v>2.97</v>
      </c>
      <c r="E138" s="530" t="s">
        <v>419</v>
      </c>
      <c r="F138" s="284" t="s">
        <v>578</v>
      </c>
    </row>
    <row r="139" spans="1:6" x14ac:dyDescent="0.25">
      <c r="A139" s="2" t="s">
        <v>981</v>
      </c>
      <c r="B139" s="426" t="s">
        <v>438</v>
      </c>
      <c r="C139" s="5" t="s">
        <v>983</v>
      </c>
      <c r="D139" s="2">
        <v>2.89</v>
      </c>
      <c r="E139" s="427" t="s">
        <v>419</v>
      </c>
      <c r="F139" s="285" t="s">
        <v>579</v>
      </c>
    </row>
    <row r="140" spans="1:6" x14ac:dyDescent="0.25">
      <c r="A140" s="2" t="s">
        <v>981</v>
      </c>
      <c r="B140" s="426" t="s">
        <v>438</v>
      </c>
      <c r="C140" s="5" t="s">
        <v>984</v>
      </c>
      <c r="D140" s="2">
        <v>2.83</v>
      </c>
      <c r="E140" s="427" t="s">
        <v>419</v>
      </c>
      <c r="F140" s="285" t="s">
        <v>580</v>
      </c>
    </row>
    <row r="141" spans="1:6" x14ac:dyDescent="0.25">
      <c r="A141" s="2" t="s">
        <v>981</v>
      </c>
      <c r="B141" s="426" t="s">
        <v>438</v>
      </c>
      <c r="C141" s="5" t="s">
        <v>985</v>
      </c>
      <c r="D141" s="2">
        <v>2.65</v>
      </c>
      <c r="E141" s="427" t="s">
        <v>419</v>
      </c>
      <c r="F141" s="285" t="s">
        <v>581</v>
      </c>
    </row>
    <row r="142" spans="1:6" x14ac:dyDescent="0.25">
      <c r="A142" s="2" t="s">
        <v>981</v>
      </c>
      <c r="B142" s="426" t="s">
        <v>438</v>
      </c>
      <c r="C142" s="5" t="s">
        <v>986</v>
      </c>
      <c r="D142" s="2">
        <v>2.64</v>
      </c>
      <c r="E142" s="427" t="s">
        <v>419</v>
      </c>
      <c r="F142" s="285" t="s">
        <v>582</v>
      </c>
    </row>
    <row r="143" spans="1:6" x14ac:dyDescent="0.25">
      <c r="A143" s="2" t="s">
        <v>981</v>
      </c>
      <c r="B143" s="426" t="s">
        <v>438</v>
      </c>
      <c r="C143" s="5" t="s">
        <v>987</v>
      </c>
      <c r="D143" s="2">
        <v>2.63</v>
      </c>
      <c r="E143" s="427" t="s">
        <v>419</v>
      </c>
      <c r="F143" s="285" t="s">
        <v>583</v>
      </c>
    </row>
    <row r="144" spans="1:6" x14ac:dyDescent="0.25">
      <c r="A144" s="2" t="s">
        <v>981</v>
      </c>
      <c r="B144" s="426" t="s">
        <v>438</v>
      </c>
      <c r="C144" s="5" t="s">
        <v>988</v>
      </c>
      <c r="D144" s="2">
        <v>2.62</v>
      </c>
      <c r="E144" s="427" t="s">
        <v>419</v>
      </c>
      <c r="F144" s="285" t="s">
        <v>584</v>
      </c>
    </row>
    <row r="145" spans="1:6" x14ac:dyDescent="0.25">
      <c r="A145" s="2" t="s">
        <v>981</v>
      </c>
      <c r="B145" s="426" t="s">
        <v>438</v>
      </c>
      <c r="C145" s="5" t="s">
        <v>989</v>
      </c>
      <c r="D145" s="2">
        <v>2.57</v>
      </c>
      <c r="E145" s="427" t="s">
        <v>419</v>
      </c>
      <c r="F145" s="285" t="s">
        <v>585</v>
      </c>
    </row>
    <row r="146" spans="1:6" x14ac:dyDescent="0.25">
      <c r="A146" s="2" t="s">
        <v>981</v>
      </c>
      <c r="B146" s="426" t="s">
        <v>438</v>
      </c>
      <c r="C146" s="5" t="s">
        <v>990</v>
      </c>
      <c r="D146" s="2">
        <v>2.56</v>
      </c>
      <c r="E146" s="427" t="s">
        <v>419</v>
      </c>
      <c r="F146" s="285" t="s">
        <v>586</v>
      </c>
    </row>
    <row r="147" spans="1:6" x14ac:dyDescent="0.25">
      <c r="A147" s="2" t="s">
        <v>981</v>
      </c>
      <c r="B147" s="426" t="s">
        <v>438</v>
      </c>
      <c r="C147" s="5" t="s">
        <v>991</v>
      </c>
      <c r="D147" s="2">
        <v>2.56</v>
      </c>
      <c r="E147" s="427" t="s">
        <v>419</v>
      </c>
      <c r="F147" s="285" t="s">
        <v>587</v>
      </c>
    </row>
    <row r="148" spans="1:6" x14ac:dyDescent="0.25">
      <c r="A148" s="2" t="s">
        <v>981</v>
      </c>
      <c r="B148" s="426" t="s">
        <v>438</v>
      </c>
      <c r="C148" s="5" t="s">
        <v>992</v>
      </c>
      <c r="D148" s="2">
        <v>2.34</v>
      </c>
      <c r="E148" s="427" t="s">
        <v>419</v>
      </c>
      <c r="F148" s="285" t="s">
        <v>588</v>
      </c>
    </row>
    <row r="149" spans="1:6" x14ac:dyDescent="0.25">
      <c r="A149" s="2" t="s">
        <v>981</v>
      </c>
      <c r="B149" s="426" t="s">
        <v>438</v>
      </c>
      <c r="C149" s="5" t="s">
        <v>993</v>
      </c>
      <c r="D149" s="2">
        <v>2.23</v>
      </c>
      <c r="E149" s="427" t="s">
        <v>419</v>
      </c>
      <c r="F149" s="285" t="s">
        <v>589</v>
      </c>
    </row>
    <row r="150" spans="1:6" x14ac:dyDescent="0.25">
      <c r="A150" s="2" t="s">
        <v>981</v>
      </c>
      <c r="B150" s="426" t="s">
        <v>438</v>
      </c>
      <c r="C150" s="5" t="s">
        <v>994</v>
      </c>
      <c r="D150" s="2">
        <v>2.1800000000000002</v>
      </c>
      <c r="E150" s="427" t="s">
        <v>419</v>
      </c>
      <c r="F150" s="285" t="s">
        <v>590</v>
      </c>
    </row>
    <row r="151" spans="1:6" x14ac:dyDescent="0.25">
      <c r="A151" s="2" t="s">
        <v>981</v>
      </c>
      <c r="B151" s="426" t="s">
        <v>438</v>
      </c>
      <c r="C151" s="5" t="s">
        <v>995</v>
      </c>
      <c r="D151" s="2">
        <v>2.08</v>
      </c>
      <c r="E151" s="427" t="s">
        <v>419</v>
      </c>
      <c r="F151" s="285" t="s">
        <v>591</v>
      </c>
    </row>
    <row r="152" spans="1:6" x14ac:dyDescent="0.25">
      <c r="A152" s="2" t="s">
        <v>981</v>
      </c>
      <c r="B152" s="426" t="s">
        <v>438</v>
      </c>
      <c r="C152" s="5" t="s">
        <v>996</v>
      </c>
      <c r="D152" s="2">
        <v>2.06</v>
      </c>
      <c r="E152" s="427" t="s">
        <v>419</v>
      </c>
      <c r="F152" s="285" t="s">
        <v>592</v>
      </c>
    </row>
    <row r="153" spans="1:6" x14ac:dyDescent="0.25">
      <c r="A153" s="2" t="s">
        <v>981</v>
      </c>
      <c r="B153" s="426" t="s">
        <v>438</v>
      </c>
      <c r="C153" s="5" t="s">
        <v>997</v>
      </c>
      <c r="D153" s="2">
        <v>2.04</v>
      </c>
      <c r="E153" s="428" t="s">
        <v>420</v>
      </c>
      <c r="F153" s="285" t="s">
        <v>593</v>
      </c>
    </row>
    <row r="154" spans="1:6" x14ac:dyDescent="0.25">
      <c r="A154" s="2" t="s">
        <v>981</v>
      </c>
      <c r="B154" s="426" t="s">
        <v>438</v>
      </c>
      <c r="C154" s="5" t="s">
        <v>998</v>
      </c>
      <c r="D154" s="2">
        <v>1.98</v>
      </c>
      <c r="E154" s="428" t="s">
        <v>420</v>
      </c>
      <c r="F154" s="285" t="s">
        <v>594</v>
      </c>
    </row>
    <row r="155" spans="1:6" x14ac:dyDescent="0.25">
      <c r="A155" s="2" t="s">
        <v>981</v>
      </c>
      <c r="B155" s="426" t="s">
        <v>438</v>
      </c>
      <c r="C155" s="5" t="s">
        <v>999</v>
      </c>
      <c r="D155" s="2">
        <v>1.91</v>
      </c>
      <c r="E155" s="428" t="s">
        <v>420</v>
      </c>
      <c r="F155" s="285" t="s">
        <v>595</v>
      </c>
    </row>
    <row r="156" spans="1:6" x14ac:dyDescent="0.25">
      <c r="A156" s="2" t="s">
        <v>981</v>
      </c>
      <c r="B156" s="426" t="s">
        <v>438</v>
      </c>
      <c r="C156" s="5" t="s">
        <v>1000</v>
      </c>
      <c r="D156" s="2">
        <v>1.84</v>
      </c>
      <c r="E156" s="428" t="s">
        <v>420</v>
      </c>
      <c r="F156" s="285" t="s">
        <v>596</v>
      </c>
    </row>
    <row r="157" spans="1:6" x14ac:dyDescent="0.25">
      <c r="A157" s="2" t="s">
        <v>981</v>
      </c>
      <c r="B157" s="426" t="s">
        <v>438</v>
      </c>
      <c r="C157" s="5" t="s">
        <v>1001</v>
      </c>
      <c r="D157" s="2">
        <v>1.8</v>
      </c>
      <c r="E157" s="428" t="s">
        <v>420</v>
      </c>
      <c r="F157" s="285" t="s">
        <v>597</v>
      </c>
    </row>
    <row r="158" spans="1:6" x14ac:dyDescent="0.25">
      <c r="A158" s="2" t="s">
        <v>981</v>
      </c>
      <c r="B158" s="426" t="s">
        <v>438</v>
      </c>
      <c r="C158" s="5" t="s">
        <v>1002</v>
      </c>
      <c r="D158" s="2">
        <v>1.71</v>
      </c>
      <c r="E158" s="428" t="s">
        <v>420</v>
      </c>
      <c r="F158" s="285" t="s">
        <v>598</v>
      </c>
    </row>
    <row r="159" spans="1:6" x14ac:dyDescent="0.25">
      <c r="A159" s="2" t="s">
        <v>981</v>
      </c>
      <c r="B159" s="426" t="s">
        <v>438</v>
      </c>
      <c r="C159" s="5" t="s">
        <v>1003</v>
      </c>
      <c r="D159" s="2">
        <v>1.65</v>
      </c>
      <c r="E159" s="428" t="s">
        <v>420</v>
      </c>
      <c r="F159" s="285" t="s">
        <v>599</v>
      </c>
    </row>
    <row r="160" spans="1:6" x14ac:dyDescent="0.25">
      <c r="A160" s="2" t="s">
        <v>981</v>
      </c>
      <c r="B160" s="426" t="s">
        <v>438</v>
      </c>
      <c r="C160" s="5" t="s">
        <v>1004</v>
      </c>
      <c r="D160" s="2">
        <v>1.63</v>
      </c>
      <c r="E160" s="428" t="s">
        <v>420</v>
      </c>
      <c r="F160" s="285" t="s">
        <v>600</v>
      </c>
    </row>
    <row r="161" spans="1:6" x14ac:dyDescent="0.25">
      <c r="A161" s="2" t="s">
        <v>981</v>
      </c>
      <c r="B161" s="426" t="s">
        <v>438</v>
      </c>
      <c r="C161" s="5" t="s">
        <v>1005</v>
      </c>
      <c r="D161" s="2">
        <v>1.49</v>
      </c>
      <c r="E161" s="428" t="s">
        <v>420</v>
      </c>
      <c r="F161" s="285" t="s">
        <v>616</v>
      </c>
    </row>
    <row r="162" spans="1:6" x14ac:dyDescent="0.25">
      <c r="A162" s="2" t="s">
        <v>981</v>
      </c>
      <c r="B162" s="426" t="s">
        <v>438</v>
      </c>
      <c r="C162" s="5" t="s">
        <v>1006</v>
      </c>
      <c r="D162" s="2">
        <v>1.26</v>
      </c>
      <c r="E162" s="428" t="s">
        <v>420</v>
      </c>
      <c r="F162" s="285" t="s">
        <v>617</v>
      </c>
    </row>
    <row r="163" spans="1:6" x14ac:dyDescent="0.25">
      <c r="A163" s="2" t="s">
        <v>981</v>
      </c>
      <c r="B163" s="426" t="s">
        <v>438</v>
      </c>
      <c r="C163" s="5" t="s">
        <v>1007</v>
      </c>
      <c r="D163" s="2">
        <v>1.1000000000000001</v>
      </c>
      <c r="E163" s="428" t="s">
        <v>420</v>
      </c>
      <c r="F163" s="285" t="s">
        <v>618</v>
      </c>
    </row>
    <row r="164" spans="1:6" x14ac:dyDescent="0.25">
      <c r="A164" s="2" t="s">
        <v>981</v>
      </c>
      <c r="B164" s="426" t="s">
        <v>438</v>
      </c>
      <c r="C164" s="5" t="s">
        <v>1008</v>
      </c>
      <c r="D164" s="2" t="s">
        <v>836</v>
      </c>
      <c r="E164" s="2"/>
      <c r="F164" s="285"/>
    </row>
    <row r="165" spans="1:6" x14ac:dyDescent="0.25">
      <c r="A165" s="2" t="s">
        <v>981</v>
      </c>
      <c r="B165" s="426" t="s">
        <v>438</v>
      </c>
      <c r="C165" s="5" t="s">
        <v>1009</v>
      </c>
      <c r="D165" s="2" t="s">
        <v>836</v>
      </c>
      <c r="E165" s="2"/>
      <c r="F165" s="285"/>
    </row>
    <row r="166" spans="1:6" x14ac:dyDescent="0.25">
      <c r="A166" s="2" t="s">
        <v>981</v>
      </c>
      <c r="B166" s="426" t="s">
        <v>438</v>
      </c>
      <c r="C166" s="5" t="s">
        <v>1010</v>
      </c>
      <c r="D166" s="2" t="s">
        <v>836</v>
      </c>
      <c r="E166" s="2"/>
      <c r="F166" s="285"/>
    </row>
    <row r="167" spans="1:6" ht="15.75" thickBot="1" x14ac:dyDescent="0.3">
      <c r="A167" s="51" t="s">
        <v>981</v>
      </c>
      <c r="B167" s="434" t="s">
        <v>438</v>
      </c>
      <c r="C167" s="44" t="s">
        <v>1011</v>
      </c>
      <c r="D167" s="51" t="s">
        <v>836</v>
      </c>
      <c r="E167" s="51"/>
      <c r="F167" s="285"/>
    </row>
    <row r="168" spans="1:6" x14ac:dyDescent="0.25">
      <c r="A168" s="86" t="s">
        <v>981</v>
      </c>
      <c r="B168" s="430" t="s">
        <v>274</v>
      </c>
      <c r="C168" s="185" t="s">
        <v>1012</v>
      </c>
      <c r="D168" s="86">
        <v>3</v>
      </c>
      <c r="E168" s="432" t="s">
        <v>419</v>
      </c>
      <c r="F168" s="284" t="s">
        <v>578</v>
      </c>
    </row>
    <row r="169" spans="1:6" x14ac:dyDescent="0.25">
      <c r="A169" s="2" t="s">
        <v>981</v>
      </c>
      <c r="B169" s="426" t="s">
        <v>274</v>
      </c>
      <c r="C169" s="5" t="s">
        <v>1013</v>
      </c>
      <c r="D169" s="2">
        <v>2.84</v>
      </c>
      <c r="E169" s="427" t="s">
        <v>419</v>
      </c>
      <c r="F169" s="285" t="s">
        <v>579</v>
      </c>
    </row>
    <row r="170" spans="1:6" x14ac:dyDescent="0.25">
      <c r="A170" s="2" t="s">
        <v>981</v>
      </c>
      <c r="B170" s="426" t="s">
        <v>274</v>
      </c>
      <c r="C170" s="5" t="s">
        <v>1014</v>
      </c>
      <c r="D170" s="2">
        <v>2.78</v>
      </c>
      <c r="E170" s="427" t="s">
        <v>419</v>
      </c>
      <c r="F170" s="285" t="s">
        <v>580</v>
      </c>
    </row>
    <row r="171" spans="1:6" x14ac:dyDescent="0.25">
      <c r="A171" s="2" t="s">
        <v>981</v>
      </c>
      <c r="B171" s="426" t="s">
        <v>274</v>
      </c>
      <c r="C171" s="5" t="s">
        <v>1015</v>
      </c>
      <c r="D171" s="2">
        <v>2.63</v>
      </c>
      <c r="E171" s="427" t="s">
        <v>419</v>
      </c>
      <c r="F171" s="285" t="s">
        <v>581</v>
      </c>
    </row>
    <row r="172" spans="1:6" x14ac:dyDescent="0.25">
      <c r="A172" s="2" t="s">
        <v>981</v>
      </c>
      <c r="B172" s="426" t="s">
        <v>274</v>
      </c>
      <c r="C172" s="5" t="s">
        <v>1016</v>
      </c>
      <c r="D172" s="2">
        <v>2.19</v>
      </c>
      <c r="E172" s="427" t="s">
        <v>419</v>
      </c>
      <c r="F172" s="285" t="s">
        <v>582</v>
      </c>
    </row>
    <row r="173" spans="1:6" x14ac:dyDescent="0.25">
      <c r="A173" s="2" t="s">
        <v>981</v>
      </c>
      <c r="B173" s="426" t="s">
        <v>274</v>
      </c>
      <c r="C173" s="5" t="s">
        <v>1017</v>
      </c>
      <c r="D173" s="2">
        <v>1.99</v>
      </c>
      <c r="E173" s="428" t="s">
        <v>420</v>
      </c>
      <c r="F173" s="285" t="s">
        <v>583</v>
      </c>
    </row>
    <row r="174" spans="1:6" ht="15.75" thickBot="1" x14ac:dyDescent="0.3">
      <c r="A174" s="51" t="s">
        <v>981</v>
      </c>
      <c r="B174" s="434" t="s">
        <v>274</v>
      </c>
      <c r="C174" s="44" t="s">
        <v>1018</v>
      </c>
      <c r="D174" s="51">
        <v>1.97</v>
      </c>
      <c r="E174" s="531" t="s">
        <v>420</v>
      </c>
      <c r="F174" s="608" t="s">
        <v>584</v>
      </c>
    </row>
    <row r="175" spans="1:6" x14ac:dyDescent="0.25">
      <c r="A175" s="372" t="s">
        <v>1144</v>
      </c>
      <c r="B175" s="426" t="s">
        <v>800</v>
      </c>
      <c r="C175">
        <v>19201800524</v>
      </c>
      <c r="D175">
        <v>3.21</v>
      </c>
      <c r="E175" s="427" t="s">
        <v>419</v>
      </c>
      <c r="F175" s="2"/>
    </row>
    <row r="176" spans="1:6" x14ac:dyDescent="0.25">
      <c r="A176" s="372" t="s">
        <v>1144</v>
      </c>
      <c r="B176" s="426" t="s">
        <v>800</v>
      </c>
      <c r="C176">
        <v>19201800503</v>
      </c>
      <c r="D176">
        <v>3</v>
      </c>
      <c r="E176" s="427" t="s">
        <v>419</v>
      </c>
      <c r="F176" s="2"/>
    </row>
    <row r="177" spans="1:6" x14ac:dyDescent="0.25">
      <c r="A177" s="372" t="s">
        <v>1144</v>
      </c>
      <c r="B177" s="426" t="s">
        <v>800</v>
      </c>
      <c r="C177">
        <v>19201800504</v>
      </c>
      <c r="D177">
        <v>2.95</v>
      </c>
      <c r="E177" s="427" t="s">
        <v>419</v>
      </c>
      <c r="F177" s="2"/>
    </row>
    <row r="178" spans="1:6" x14ac:dyDescent="0.25">
      <c r="A178" s="372" t="s">
        <v>1144</v>
      </c>
      <c r="B178" s="426" t="s">
        <v>800</v>
      </c>
      <c r="C178">
        <v>19201800511</v>
      </c>
      <c r="D178">
        <v>2.92</v>
      </c>
      <c r="E178" s="427" t="s">
        <v>419</v>
      </c>
      <c r="F178" s="2"/>
    </row>
    <row r="179" spans="1:6" x14ac:dyDescent="0.25">
      <c r="A179" s="372" t="s">
        <v>1144</v>
      </c>
      <c r="B179" s="426" t="s">
        <v>800</v>
      </c>
      <c r="C179">
        <v>19201800505</v>
      </c>
      <c r="D179">
        <v>2.8</v>
      </c>
      <c r="E179" s="427" t="s">
        <v>419</v>
      </c>
      <c r="F179" s="2"/>
    </row>
    <row r="180" spans="1:6" x14ac:dyDescent="0.25">
      <c r="A180" s="372" t="s">
        <v>1144</v>
      </c>
      <c r="B180" s="426" t="s">
        <v>800</v>
      </c>
      <c r="C180">
        <v>19201800493</v>
      </c>
      <c r="D180">
        <v>2.72</v>
      </c>
      <c r="E180" s="427" t="s">
        <v>419</v>
      </c>
      <c r="F180" s="2"/>
    </row>
    <row r="181" spans="1:6" x14ac:dyDescent="0.25">
      <c r="A181" s="372" t="s">
        <v>1144</v>
      </c>
      <c r="B181" s="426" t="s">
        <v>800</v>
      </c>
      <c r="C181">
        <v>19201800516</v>
      </c>
      <c r="D181">
        <v>2.72</v>
      </c>
      <c r="E181" s="427" t="s">
        <v>419</v>
      </c>
      <c r="F181" s="2"/>
    </row>
    <row r="182" spans="1:6" x14ac:dyDescent="0.25">
      <c r="A182" s="372" t="s">
        <v>1144</v>
      </c>
      <c r="B182" s="426" t="s">
        <v>800</v>
      </c>
      <c r="C182">
        <v>19201800502</v>
      </c>
      <c r="D182">
        <v>2.68</v>
      </c>
      <c r="E182" s="427" t="s">
        <v>419</v>
      </c>
      <c r="F182" s="2"/>
    </row>
    <row r="183" spans="1:6" x14ac:dyDescent="0.25">
      <c r="A183" s="372" t="s">
        <v>1144</v>
      </c>
      <c r="B183" s="426" t="s">
        <v>800</v>
      </c>
      <c r="C183">
        <v>19201800443</v>
      </c>
      <c r="D183">
        <v>2.62</v>
      </c>
      <c r="E183" s="427" t="s">
        <v>419</v>
      </c>
      <c r="F183" s="2"/>
    </row>
    <row r="184" spans="1:6" x14ac:dyDescent="0.25">
      <c r="A184" s="372" t="s">
        <v>1144</v>
      </c>
      <c r="B184" s="426" t="s">
        <v>800</v>
      </c>
      <c r="C184">
        <v>19201800501</v>
      </c>
      <c r="D184">
        <v>2.6</v>
      </c>
      <c r="E184" s="427" t="s">
        <v>419</v>
      </c>
      <c r="F184" s="2"/>
    </row>
    <row r="185" spans="1:6" x14ac:dyDescent="0.25">
      <c r="A185" s="372" t="s">
        <v>1144</v>
      </c>
      <c r="B185" s="426" t="s">
        <v>800</v>
      </c>
      <c r="C185">
        <v>19201800485</v>
      </c>
      <c r="D185">
        <v>2.57</v>
      </c>
      <c r="E185" s="427" t="s">
        <v>419</v>
      </c>
      <c r="F185" s="2"/>
    </row>
    <row r="186" spans="1:6" x14ac:dyDescent="0.25">
      <c r="A186" s="372" t="s">
        <v>1144</v>
      </c>
      <c r="B186" s="426" t="s">
        <v>800</v>
      </c>
      <c r="C186">
        <v>19201800519</v>
      </c>
      <c r="D186">
        <v>2.5299999999999998</v>
      </c>
      <c r="E186" s="427" t="s">
        <v>419</v>
      </c>
      <c r="F186" s="2"/>
    </row>
    <row r="187" spans="1:6" x14ac:dyDescent="0.25">
      <c r="A187" s="372" t="s">
        <v>1144</v>
      </c>
      <c r="B187" s="426" t="s">
        <v>800</v>
      </c>
      <c r="C187">
        <v>19201800373</v>
      </c>
      <c r="D187">
        <v>2.5</v>
      </c>
      <c r="E187" s="427" t="s">
        <v>419</v>
      </c>
      <c r="F187" s="2"/>
    </row>
    <row r="188" spans="1:6" x14ac:dyDescent="0.25">
      <c r="A188" s="372" t="s">
        <v>1144</v>
      </c>
      <c r="B188" s="426" t="s">
        <v>800</v>
      </c>
      <c r="C188">
        <v>19201800523</v>
      </c>
      <c r="D188">
        <v>2.48</v>
      </c>
      <c r="E188" s="427" t="s">
        <v>419</v>
      </c>
      <c r="F188" s="2"/>
    </row>
    <row r="189" spans="1:6" x14ac:dyDescent="0.25">
      <c r="A189" s="372" t="s">
        <v>1144</v>
      </c>
      <c r="B189" s="426" t="s">
        <v>800</v>
      </c>
      <c r="C189">
        <v>19201800455</v>
      </c>
      <c r="D189">
        <v>2.4700000000000002</v>
      </c>
      <c r="E189" s="428" t="s">
        <v>420</v>
      </c>
      <c r="F189" s="2"/>
    </row>
    <row r="190" spans="1:6" x14ac:dyDescent="0.25">
      <c r="A190" s="372" t="s">
        <v>1144</v>
      </c>
      <c r="B190" s="426" t="s">
        <v>800</v>
      </c>
      <c r="C190">
        <v>19201800508</v>
      </c>
      <c r="D190">
        <v>2.44</v>
      </c>
      <c r="E190" s="428" t="s">
        <v>420</v>
      </c>
      <c r="F190" s="2"/>
    </row>
    <row r="191" spans="1:6" x14ac:dyDescent="0.25">
      <c r="A191" s="372" t="s">
        <v>1144</v>
      </c>
      <c r="B191" s="426" t="s">
        <v>800</v>
      </c>
      <c r="C191">
        <v>19201800432</v>
      </c>
      <c r="D191">
        <v>2.4</v>
      </c>
      <c r="E191" s="428" t="s">
        <v>420</v>
      </c>
      <c r="F191" s="2"/>
    </row>
    <row r="192" spans="1:6" x14ac:dyDescent="0.25">
      <c r="A192" s="372" t="s">
        <v>1144</v>
      </c>
      <c r="B192" s="426" t="s">
        <v>800</v>
      </c>
      <c r="C192">
        <v>19201800532</v>
      </c>
      <c r="D192">
        <v>2.4</v>
      </c>
      <c r="E192" s="428" t="s">
        <v>420</v>
      </c>
      <c r="F192" s="2"/>
    </row>
    <row r="193" spans="1:6" x14ac:dyDescent="0.25">
      <c r="A193" s="372" t="s">
        <v>1144</v>
      </c>
      <c r="B193" s="426" t="s">
        <v>800</v>
      </c>
      <c r="C193">
        <v>19201800446</v>
      </c>
      <c r="D193">
        <v>2.33</v>
      </c>
      <c r="E193" s="428" t="s">
        <v>420</v>
      </c>
      <c r="F193" s="2"/>
    </row>
    <row r="194" spans="1:6" x14ac:dyDescent="0.25">
      <c r="A194" s="372" t="s">
        <v>1144</v>
      </c>
      <c r="B194" s="426" t="s">
        <v>800</v>
      </c>
      <c r="C194">
        <v>19201800512</v>
      </c>
      <c r="D194">
        <v>2.33</v>
      </c>
      <c r="E194" s="428" t="s">
        <v>420</v>
      </c>
      <c r="F194" s="2"/>
    </row>
    <row r="195" spans="1:6" x14ac:dyDescent="0.25">
      <c r="A195" s="372" t="s">
        <v>1144</v>
      </c>
      <c r="B195" s="426" t="s">
        <v>800</v>
      </c>
      <c r="C195">
        <v>19201800437</v>
      </c>
      <c r="D195">
        <v>2.3199999999999998</v>
      </c>
      <c r="E195" s="428" t="s">
        <v>420</v>
      </c>
      <c r="F195" s="2"/>
    </row>
    <row r="196" spans="1:6" x14ac:dyDescent="0.25">
      <c r="A196" s="372" t="s">
        <v>1144</v>
      </c>
      <c r="B196" s="426" t="s">
        <v>800</v>
      </c>
      <c r="C196">
        <v>19201800430</v>
      </c>
      <c r="D196">
        <v>2.2999999999999998</v>
      </c>
      <c r="E196" s="428" t="s">
        <v>420</v>
      </c>
      <c r="F196" s="2"/>
    </row>
    <row r="197" spans="1:6" x14ac:dyDescent="0.25">
      <c r="A197" s="372" t="s">
        <v>1144</v>
      </c>
      <c r="B197" s="426" t="s">
        <v>800</v>
      </c>
      <c r="C197">
        <v>19201800483</v>
      </c>
      <c r="D197">
        <v>2.27</v>
      </c>
      <c r="E197" s="428" t="s">
        <v>420</v>
      </c>
      <c r="F197" s="2"/>
    </row>
    <row r="198" spans="1:6" x14ac:dyDescent="0.25">
      <c r="A198" s="372" t="s">
        <v>1144</v>
      </c>
      <c r="B198" s="426" t="s">
        <v>800</v>
      </c>
      <c r="C198">
        <v>19201800506</v>
      </c>
      <c r="D198">
        <v>2.27</v>
      </c>
      <c r="E198" s="428" t="s">
        <v>420</v>
      </c>
      <c r="F198" s="2"/>
    </row>
    <row r="199" spans="1:6" x14ac:dyDescent="0.25">
      <c r="A199" s="372" t="s">
        <v>1144</v>
      </c>
      <c r="B199" s="426" t="s">
        <v>800</v>
      </c>
      <c r="C199">
        <v>19201800496</v>
      </c>
      <c r="D199">
        <v>2.2200000000000002</v>
      </c>
      <c r="E199" s="428" t="s">
        <v>420</v>
      </c>
      <c r="F199" s="2"/>
    </row>
    <row r="200" spans="1:6" x14ac:dyDescent="0.25">
      <c r="A200" s="372" t="s">
        <v>1144</v>
      </c>
      <c r="B200" s="426" t="s">
        <v>800</v>
      </c>
      <c r="C200">
        <v>19201800520</v>
      </c>
      <c r="D200">
        <v>2.19</v>
      </c>
      <c r="E200" s="428" t="s">
        <v>420</v>
      </c>
      <c r="F200" s="2"/>
    </row>
    <row r="201" spans="1:6" x14ac:dyDescent="0.25">
      <c r="A201" s="372" t="s">
        <v>1144</v>
      </c>
      <c r="B201" s="426" t="s">
        <v>800</v>
      </c>
      <c r="C201">
        <v>19201800190</v>
      </c>
      <c r="D201">
        <v>2.15</v>
      </c>
      <c r="E201" s="428" t="s">
        <v>420</v>
      </c>
      <c r="F201" s="2"/>
    </row>
    <row r="202" spans="1:6" x14ac:dyDescent="0.25">
      <c r="A202" s="372" t="s">
        <v>1144</v>
      </c>
      <c r="B202" s="426" t="s">
        <v>800</v>
      </c>
      <c r="C202">
        <v>19201800465</v>
      </c>
      <c r="D202">
        <v>2.12</v>
      </c>
      <c r="E202" s="428" t="s">
        <v>420</v>
      </c>
      <c r="F202" s="2"/>
    </row>
    <row r="203" spans="1:6" x14ac:dyDescent="0.25">
      <c r="A203" s="372" t="s">
        <v>1144</v>
      </c>
      <c r="B203" s="426" t="s">
        <v>800</v>
      </c>
      <c r="C203">
        <v>19201800468</v>
      </c>
      <c r="D203">
        <v>2.0699999999999998</v>
      </c>
      <c r="E203" s="428" t="s">
        <v>420</v>
      </c>
      <c r="F203" s="2"/>
    </row>
    <row r="204" spans="1:6" x14ac:dyDescent="0.25">
      <c r="A204" s="372" t="s">
        <v>1144</v>
      </c>
      <c r="B204" s="426" t="s">
        <v>800</v>
      </c>
      <c r="C204">
        <v>19201800494</v>
      </c>
      <c r="D204">
        <v>2.06</v>
      </c>
      <c r="E204" s="428" t="s">
        <v>420</v>
      </c>
      <c r="F204" s="2"/>
    </row>
    <row r="205" spans="1:6" x14ac:dyDescent="0.25">
      <c r="A205" s="372" t="s">
        <v>1144</v>
      </c>
      <c r="B205" s="426" t="s">
        <v>800</v>
      </c>
      <c r="C205">
        <v>19201800527</v>
      </c>
      <c r="D205">
        <v>2.0099999999999998</v>
      </c>
      <c r="E205" s="428" t="s">
        <v>420</v>
      </c>
      <c r="F205" s="2"/>
    </row>
    <row r="206" spans="1:6" x14ac:dyDescent="0.25">
      <c r="A206" s="490" t="s">
        <v>1144</v>
      </c>
      <c r="B206" s="631" t="s">
        <v>800</v>
      </c>
      <c r="C206">
        <v>19201800528</v>
      </c>
      <c r="D206">
        <v>1.77</v>
      </c>
      <c r="E206" s="632" t="s">
        <v>420</v>
      </c>
      <c r="F206" s="2"/>
    </row>
    <row r="207" spans="1:6" x14ac:dyDescent="0.25">
      <c r="A207" s="2" t="s">
        <v>1145</v>
      </c>
      <c r="B207" s="426" t="s">
        <v>274</v>
      </c>
      <c r="C207" s="2">
        <v>19201800785</v>
      </c>
      <c r="D207" s="2">
        <v>2.98</v>
      </c>
      <c r="E207" s="427" t="s">
        <v>419</v>
      </c>
      <c r="F207" s="2"/>
    </row>
    <row r="208" spans="1:6" x14ac:dyDescent="0.25">
      <c r="A208" s="2" t="s">
        <v>1145</v>
      </c>
      <c r="B208" s="426" t="s">
        <v>274</v>
      </c>
      <c r="C208" s="2">
        <v>19201800780</v>
      </c>
      <c r="D208" s="2">
        <v>2.88</v>
      </c>
      <c r="E208" s="427" t="s">
        <v>419</v>
      </c>
      <c r="F208" s="2"/>
    </row>
    <row r="209" spans="1:6" x14ac:dyDescent="0.25">
      <c r="A209" s="2" t="s">
        <v>1145</v>
      </c>
      <c r="B209" s="426" t="s">
        <v>274</v>
      </c>
      <c r="C209" s="2">
        <v>19201800789</v>
      </c>
      <c r="D209" s="2">
        <v>2.87</v>
      </c>
      <c r="E209" s="427" t="s">
        <v>419</v>
      </c>
      <c r="F209" s="2"/>
    </row>
    <row r="210" spans="1:6" x14ac:dyDescent="0.25">
      <c r="A210" s="2" t="s">
        <v>1145</v>
      </c>
      <c r="B210" s="426" t="s">
        <v>274</v>
      </c>
      <c r="C210" s="2">
        <v>19201800757</v>
      </c>
      <c r="D210" s="2">
        <v>2.77</v>
      </c>
      <c r="E210" s="427" t="s">
        <v>419</v>
      </c>
      <c r="F210" s="2"/>
    </row>
    <row r="211" spans="1:6" x14ac:dyDescent="0.25">
      <c r="A211" s="2" t="s">
        <v>1145</v>
      </c>
      <c r="B211" s="426" t="s">
        <v>274</v>
      </c>
      <c r="C211" s="2">
        <v>19201800776</v>
      </c>
      <c r="D211" s="2">
        <v>2.52</v>
      </c>
      <c r="E211" s="427" t="s">
        <v>419</v>
      </c>
      <c r="F211" s="2"/>
    </row>
    <row r="212" spans="1:6" x14ac:dyDescent="0.25">
      <c r="A212" s="2" t="s">
        <v>1145</v>
      </c>
      <c r="B212" s="426" t="s">
        <v>274</v>
      </c>
      <c r="C212" s="2">
        <v>19201800758</v>
      </c>
      <c r="D212" s="2">
        <v>2.39</v>
      </c>
      <c r="E212" s="427" t="s">
        <v>419</v>
      </c>
      <c r="F212" s="2"/>
    </row>
    <row r="213" spans="1:6" x14ac:dyDescent="0.25">
      <c r="A213" s="2" t="s">
        <v>1145</v>
      </c>
      <c r="B213" s="426" t="s">
        <v>274</v>
      </c>
      <c r="C213" s="2">
        <v>19201800765</v>
      </c>
      <c r="D213" s="2">
        <v>2.1</v>
      </c>
      <c r="E213" s="427" t="s">
        <v>419</v>
      </c>
      <c r="F213" s="2"/>
    </row>
    <row r="214" spans="1:6" x14ac:dyDescent="0.25">
      <c r="A214" s="2" t="s">
        <v>1145</v>
      </c>
      <c r="B214" s="426" t="s">
        <v>438</v>
      </c>
      <c r="C214" s="2">
        <v>19201800775</v>
      </c>
      <c r="D214" s="2">
        <v>13.02</v>
      </c>
      <c r="E214" s="427" t="s">
        <v>419</v>
      </c>
      <c r="F214" s="2"/>
    </row>
    <row r="215" spans="1:6" x14ac:dyDescent="0.25">
      <c r="A215" s="2" t="s">
        <v>1145</v>
      </c>
      <c r="B215" s="426" t="s">
        <v>438</v>
      </c>
      <c r="C215" s="2">
        <v>19201800782</v>
      </c>
      <c r="D215" s="2">
        <v>12.57</v>
      </c>
      <c r="E215" s="427" t="s">
        <v>419</v>
      </c>
      <c r="F215" s="2"/>
    </row>
    <row r="216" spans="1:6" x14ac:dyDescent="0.25">
      <c r="A216" s="2" t="s">
        <v>1145</v>
      </c>
      <c r="B216" s="426" t="s">
        <v>438</v>
      </c>
      <c r="C216" s="2">
        <v>19201800777</v>
      </c>
      <c r="D216" s="2">
        <v>12.24</v>
      </c>
      <c r="E216" s="427" t="s">
        <v>419</v>
      </c>
      <c r="F216" s="2"/>
    </row>
    <row r="217" spans="1:6" x14ac:dyDescent="0.25">
      <c r="A217" s="2" t="s">
        <v>1145</v>
      </c>
      <c r="B217" s="426" t="s">
        <v>438</v>
      </c>
      <c r="C217" s="2">
        <v>19201800761</v>
      </c>
      <c r="D217" s="2">
        <v>11.69</v>
      </c>
      <c r="E217" s="427" t="s">
        <v>419</v>
      </c>
      <c r="F217" s="2"/>
    </row>
    <row r="218" spans="1:6" x14ac:dyDescent="0.25">
      <c r="A218" s="2" t="s">
        <v>1145</v>
      </c>
      <c r="B218" s="426" t="s">
        <v>438</v>
      </c>
      <c r="C218" s="2">
        <v>19201800753</v>
      </c>
      <c r="D218" s="2">
        <v>11.36</v>
      </c>
      <c r="E218" s="427" t="s">
        <v>419</v>
      </c>
      <c r="F218" s="2"/>
    </row>
    <row r="219" spans="1:6" x14ac:dyDescent="0.25">
      <c r="A219" s="2" t="s">
        <v>1145</v>
      </c>
      <c r="B219" s="426" t="s">
        <v>438</v>
      </c>
      <c r="C219" s="2">
        <v>19201800715</v>
      </c>
      <c r="D219" s="2">
        <v>11.24</v>
      </c>
      <c r="E219" s="427" t="s">
        <v>419</v>
      </c>
      <c r="F219" s="2"/>
    </row>
    <row r="220" spans="1:6" x14ac:dyDescent="0.25">
      <c r="A220" s="2" t="s">
        <v>1145</v>
      </c>
      <c r="B220" s="426" t="s">
        <v>438</v>
      </c>
      <c r="C220" s="2">
        <v>19201800773</v>
      </c>
      <c r="D220" s="2">
        <v>11.02</v>
      </c>
      <c r="E220" s="427" t="s">
        <v>419</v>
      </c>
      <c r="F220" s="2"/>
    </row>
    <row r="221" spans="1:6" x14ac:dyDescent="0.25">
      <c r="A221" s="2" t="s">
        <v>1145</v>
      </c>
      <c r="B221" s="426" t="s">
        <v>438</v>
      </c>
      <c r="C221" s="2">
        <v>19201800747</v>
      </c>
      <c r="D221" s="2">
        <v>10.91</v>
      </c>
      <c r="E221" s="428" t="s">
        <v>420</v>
      </c>
      <c r="F221" s="2"/>
    </row>
    <row r="222" spans="1:6" x14ac:dyDescent="0.25">
      <c r="A222" s="2" t="s">
        <v>1145</v>
      </c>
      <c r="B222" s="426" t="s">
        <v>438</v>
      </c>
      <c r="C222" s="2">
        <v>19201800752</v>
      </c>
      <c r="D222" s="2">
        <v>10.8</v>
      </c>
      <c r="E222" s="428" t="s">
        <v>420</v>
      </c>
      <c r="F222" s="2"/>
    </row>
    <row r="223" spans="1:6" x14ac:dyDescent="0.25">
      <c r="A223" s="2" t="s">
        <v>1145</v>
      </c>
      <c r="B223" s="426" t="s">
        <v>438</v>
      </c>
      <c r="C223" s="2">
        <v>19201800763</v>
      </c>
      <c r="D223" s="2">
        <v>10.58</v>
      </c>
      <c r="E223" s="428" t="s">
        <v>420</v>
      </c>
      <c r="F223" s="2"/>
    </row>
    <row r="224" spans="1:6" x14ac:dyDescent="0.25">
      <c r="A224" s="2" t="s">
        <v>1145</v>
      </c>
      <c r="B224" s="426" t="s">
        <v>438</v>
      </c>
      <c r="C224" s="2">
        <v>19201800778</v>
      </c>
      <c r="D224" s="2">
        <v>10.57</v>
      </c>
      <c r="E224" s="428" t="s">
        <v>420</v>
      </c>
      <c r="F224" s="2"/>
    </row>
    <row r="225" spans="1:6" x14ac:dyDescent="0.25">
      <c r="A225" s="2" t="s">
        <v>1145</v>
      </c>
      <c r="B225" s="426" t="s">
        <v>438</v>
      </c>
      <c r="C225" s="2">
        <v>19201800755</v>
      </c>
      <c r="D225" s="2">
        <v>10.46</v>
      </c>
      <c r="E225" s="428" t="s">
        <v>420</v>
      </c>
      <c r="F225" s="2"/>
    </row>
    <row r="226" spans="1:6" x14ac:dyDescent="0.25">
      <c r="A226" s="2" t="s">
        <v>1145</v>
      </c>
      <c r="B226" s="426" t="s">
        <v>438</v>
      </c>
      <c r="C226" s="2">
        <v>19201800770</v>
      </c>
      <c r="D226" s="2">
        <v>10.35</v>
      </c>
      <c r="E226" s="428" t="s">
        <v>420</v>
      </c>
      <c r="F226" s="2"/>
    </row>
    <row r="227" spans="1:6" x14ac:dyDescent="0.25">
      <c r="A227" s="2" t="s">
        <v>1145</v>
      </c>
      <c r="B227" s="426" t="s">
        <v>438</v>
      </c>
      <c r="C227" s="2">
        <v>19201800781</v>
      </c>
      <c r="D227" s="2">
        <v>10.130000000000001</v>
      </c>
      <c r="E227" s="427" t="s">
        <v>419</v>
      </c>
      <c r="F227" s="2"/>
    </row>
    <row r="228" spans="1:6" x14ac:dyDescent="0.25">
      <c r="A228" s="2" t="s">
        <v>1145</v>
      </c>
      <c r="B228" s="426" t="s">
        <v>438</v>
      </c>
      <c r="C228" s="2">
        <v>19201800746</v>
      </c>
      <c r="D228" s="2">
        <v>10.02</v>
      </c>
      <c r="E228" s="427" t="s">
        <v>419</v>
      </c>
      <c r="F228" s="2"/>
    </row>
    <row r="229" spans="1:6" x14ac:dyDescent="0.25">
      <c r="A229" s="2" t="s">
        <v>1145</v>
      </c>
      <c r="B229" s="426" t="s">
        <v>438</v>
      </c>
      <c r="C229" s="2">
        <v>19201800783</v>
      </c>
      <c r="D229" s="2">
        <v>9.91</v>
      </c>
      <c r="E229" s="427" t="s">
        <v>419</v>
      </c>
      <c r="F229" s="2"/>
    </row>
    <row r="230" spans="1:6" x14ac:dyDescent="0.25">
      <c r="A230" s="2" t="s">
        <v>1145</v>
      </c>
      <c r="B230" s="426" t="s">
        <v>438</v>
      </c>
      <c r="C230" s="2">
        <v>19201800791</v>
      </c>
      <c r="D230" s="2">
        <v>9.9</v>
      </c>
      <c r="E230" s="428" t="s">
        <v>420</v>
      </c>
      <c r="F230" s="2"/>
    </row>
    <row r="231" spans="1:6" x14ac:dyDescent="0.25">
      <c r="A231" s="2" t="s">
        <v>1145</v>
      </c>
      <c r="B231" s="426" t="s">
        <v>438</v>
      </c>
      <c r="C231" s="2">
        <v>19201800754</v>
      </c>
      <c r="D231" s="2">
        <v>9.69</v>
      </c>
      <c r="E231" s="428" t="s">
        <v>420</v>
      </c>
      <c r="F231" s="2"/>
    </row>
    <row r="232" spans="1:6" x14ac:dyDescent="0.25">
      <c r="A232" s="2" t="s">
        <v>1145</v>
      </c>
      <c r="B232" s="426" t="s">
        <v>438</v>
      </c>
      <c r="C232" s="2">
        <v>19201800788</v>
      </c>
      <c r="D232" s="2">
        <v>9.69</v>
      </c>
      <c r="E232" s="427" t="s">
        <v>419</v>
      </c>
      <c r="F232" s="2"/>
    </row>
    <row r="233" spans="1:6" x14ac:dyDescent="0.25">
      <c r="A233" s="2" t="s">
        <v>1145</v>
      </c>
      <c r="B233" s="426" t="s">
        <v>438</v>
      </c>
      <c r="C233" s="2">
        <v>19201800787</v>
      </c>
      <c r="D233" s="2">
        <v>9.14</v>
      </c>
      <c r="E233" s="428" t="s">
        <v>420</v>
      </c>
      <c r="F233" s="2"/>
    </row>
    <row r="234" spans="1:6" x14ac:dyDescent="0.25">
      <c r="A234" s="2" t="s">
        <v>1145</v>
      </c>
      <c r="B234" s="426" t="s">
        <v>438</v>
      </c>
      <c r="C234" s="2">
        <v>19201800767</v>
      </c>
      <c r="D234" s="2">
        <v>8.24</v>
      </c>
      <c r="E234" s="428" t="s">
        <v>420</v>
      </c>
      <c r="F234" s="2"/>
    </row>
    <row r="235" spans="1:6" x14ac:dyDescent="0.25">
      <c r="A235" s="2" t="s">
        <v>1145</v>
      </c>
      <c r="B235" s="426" t="s">
        <v>438</v>
      </c>
      <c r="C235" s="2">
        <v>19201800772</v>
      </c>
      <c r="D235" s="2">
        <v>8.1199999999999992</v>
      </c>
      <c r="E235" s="428" t="s">
        <v>420</v>
      </c>
      <c r="F235" s="2"/>
    </row>
    <row r="236" spans="1:6" x14ac:dyDescent="0.25">
      <c r="A236" s="2" t="s">
        <v>1145</v>
      </c>
      <c r="B236" s="426" t="s">
        <v>438</v>
      </c>
      <c r="C236" s="2">
        <v>19201800769</v>
      </c>
      <c r="D236" s="2">
        <v>8.02</v>
      </c>
      <c r="E236" s="428" t="s">
        <v>420</v>
      </c>
      <c r="F236" s="2"/>
    </row>
    <row r="237" spans="1:6" x14ac:dyDescent="0.25">
      <c r="A237" s="2" t="s">
        <v>1145</v>
      </c>
      <c r="B237" s="426" t="s">
        <v>438</v>
      </c>
      <c r="C237" s="2">
        <v>19201800756</v>
      </c>
      <c r="D237" s="2">
        <v>7.9</v>
      </c>
      <c r="E237" s="428" t="s">
        <v>420</v>
      </c>
      <c r="F237" s="2"/>
    </row>
    <row r="238" spans="1:6" x14ac:dyDescent="0.25">
      <c r="A238" s="2" t="s">
        <v>1145</v>
      </c>
      <c r="B238" s="426" t="s">
        <v>438</v>
      </c>
      <c r="C238" s="2">
        <v>19201800792</v>
      </c>
      <c r="D238" s="2">
        <v>7.9</v>
      </c>
      <c r="E238" s="428" t="s">
        <v>420</v>
      </c>
      <c r="F238" s="2"/>
    </row>
    <row r="239" spans="1:6" x14ac:dyDescent="0.25">
      <c r="A239" s="2" t="s">
        <v>1145</v>
      </c>
      <c r="B239" s="426" t="s">
        <v>438</v>
      </c>
      <c r="C239" s="2">
        <v>19201800760</v>
      </c>
      <c r="D239" s="2">
        <v>7.79</v>
      </c>
      <c r="E239" s="428" t="s">
        <v>420</v>
      </c>
      <c r="F239" s="2"/>
    </row>
    <row r="240" spans="1:6" x14ac:dyDescent="0.25">
      <c r="A240" s="2" t="s">
        <v>1145</v>
      </c>
      <c r="B240" s="426" t="s">
        <v>438</v>
      </c>
      <c r="C240" s="2">
        <v>19201800724</v>
      </c>
      <c r="D240" s="2">
        <v>7.45</v>
      </c>
      <c r="E240" s="428" t="s">
        <v>420</v>
      </c>
      <c r="F240" s="2"/>
    </row>
    <row r="241" spans="1:7" x14ac:dyDescent="0.25">
      <c r="A241" s="2" t="s">
        <v>1145</v>
      </c>
      <c r="B241" s="426" t="s">
        <v>438</v>
      </c>
      <c r="C241" s="2">
        <v>19201800639</v>
      </c>
      <c r="D241" s="2">
        <v>7.12</v>
      </c>
      <c r="E241" s="428" t="s">
        <v>420</v>
      </c>
      <c r="F241" s="2"/>
    </row>
    <row r="242" spans="1:7" x14ac:dyDescent="0.25">
      <c r="A242" s="2" t="s">
        <v>1145</v>
      </c>
      <c r="B242" s="426" t="s">
        <v>438</v>
      </c>
      <c r="C242" s="2">
        <v>19201800790</v>
      </c>
      <c r="D242" s="2">
        <v>6.79</v>
      </c>
      <c r="E242" s="428" t="s">
        <v>420</v>
      </c>
      <c r="F242" s="2"/>
    </row>
    <row r="243" spans="1:7" x14ac:dyDescent="0.25">
      <c r="A243" s="2" t="s">
        <v>1145</v>
      </c>
      <c r="B243" s="426" t="s">
        <v>438</v>
      </c>
      <c r="C243" s="2">
        <v>19201800766</v>
      </c>
      <c r="D243" s="2">
        <v>6.68</v>
      </c>
      <c r="E243" s="428" t="s">
        <v>420</v>
      </c>
      <c r="F243" s="2"/>
    </row>
    <row r="244" spans="1:7" x14ac:dyDescent="0.25">
      <c r="A244" s="2" t="s">
        <v>1145</v>
      </c>
      <c r="B244" s="426" t="s">
        <v>438</v>
      </c>
      <c r="C244" s="2">
        <v>19201800762</v>
      </c>
      <c r="D244" s="2">
        <v>6.57</v>
      </c>
      <c r="E244" s="428" t="s">
        <v>420</v>
      </c>
      <c r="F244" s="2"/>
    </row>
    <row r="245" spans="1:7" x14ac:dyDescent="0.25">
      <c r="A245" s="2" t="s">
        <v>1145</v>
      </c>
      <c r="B245" s="426" t="s">
        <v>438</v>
      </c>
      <c r="C245" s="2">
        <v>19201800784</v>
      </c>
      <c r="D245" s="2">
        <v>6.24</v>
      </c>
      <c r="E245" s="428" t="s">
        <v>420</v>
      </c>
      <c r="F245" s="2"/>
    </row>
    <row r="246" spans="1:7" x14ac:dyDescent="0.25">
      <c r="A246" s="2" t="s">
        <v>1199</v>
      </c>
      <c r="B246" s="426" t="s">
        <v>438</v>
      </c>
      <c r="C246" s="2">
        <v>19201900673</v>
      </c>
      <c r="D246" s="2">
        <v>12.9</v>
      </c>
      <c r="E246" s="427" t="s">
        <v>419</v>
      </c>
      <c r="F246" s="2"/>
      <c r="G246" s="648"/>
    </row>
    <row r="247" spans="1:7" x14ac:dyDescent="0.25">
      <c r="A247" s="2" t="s">
        <v>1199</v>
      </c>
      <c r="B247" s="426" t="s">
        <v>438</v>
      </c>
      <c r="C247" s="2">
        <v>19201900689</v>
      </c>
      <c r="D247" s="2">
        <v>12.69</v>
      </c>
      <c r="E247" s="427" t="s">
        <v>419</v>
      </c>
      <c r="F247" s="2"/>
      <c r="G247" s="648"/>
    </row>
    <row r="248" spans="1:7" x14ac:dyDescent="0.25">
      <c r="A248" s="2" t="s">
        <v>1199</v>
      </c>
      <c r="B248" s="426" t="s">
        <v>438</v>
      </c>
      <c r="C248" s="2">
        <v>19201900668</v>
      </c>
      <c r="D248" s="2">
        <v>12.58</v>
      </c>
      <c r="E248" s="427" t="s">
        <v>419</v>
      </c>
      <c r="F248" s="2"/>
      <c r="G248" s="648"/>
    </row>
    <row r="249" spans="1:7" x14ac:dyDescent="0.25">
      <c r="A249" s="2" t="s">
        <v>1199</v>
      </c>
      <c r="B249" s="426" t="s">
        <v>438</v>
      </c>
      <c r="C249" s="2">
        <v>19201900697</v>
      </c>
      <c r="D249" s="2">
        <v>12.36</v>
      </c>
      <c r="E249" s="427" t="s">
        <v>419</v>
      </c>
      <c r="F249" s="2"/>
      <c r="G249" s="648"/>
    </row>
    <row r="250" spans="1:7" x14ac:dyDescent="0.25">
      <c r="A250" s="2" t="s">
        <v>1199</v>
      </c>
      <c r="B250" s="426" t="s">
        <v>438</v>
      </c>
      <c r="C250" s="2">
        <v>19201900676</v>
      </c>
      <c r="D250" s="2">
        <v>11.91</v>
      </c>
      <c r="E250" s="427" t="s">
        <v>419</v>
      </c>
      <c r="F250" s="2"/>
      <c r="G250" s="648"/>
    </row>
    <row r="251" spans="1:7" x14ac:dyDescent="0.25">
      <c r="A251" s="2" t="s">
        <v>1199</v>
      </c>
      <c r="B251" s="426" t="s">
        <v>438</v>
      </c>
      <c r="C251" s="2">
        <v>19201900694</v>
      </c>
      <c r="D251" s="2">
        <v>11.79</v>
      </c>
      <c r="E251" s="427" t="s">
        <v>419</v>
      </c>
      <c r="F251" s="2"/>
      <c r="G251" s="648"/>
    </row>
    <row r="252" spans="1:7" x14ac:dyDescent="0.25">
      <c r="A252" s="2" t="s">
        <v>1199</v>
      </c>
      <c r="B252" s="426" t="s">
        <v>438</v>
      </c>
      <c r="C252" s="2">
        <v>19201900692</v>
      </c>
      <c r="D252" s="2">
        <v>11.57</v>
      </c>
      <c r="E252" s="428" t="s">
        <v>420</v>
      </c>
      <c r="F252" s="2"/>
      <c r="G252" s="648"/>
    </row>
    <row r="253" spans="1:7" x14ac:dyDescent="0.25">
      <c r="A253" s="2" t="s">
        <v>1199</v>
      </c>
      <c r="B253" s="426" t="s">
        <v>438</v>
      </c>
      <c r="C253" s="2">
        <v>19201900686</v>
      </c>
      <c r="D253" s="2">
        <v>11.56</v>
      </c>
      <c r="E253" s="427" t="s">
        <v>419</v>
      </c>
      <c r="F253" s="2"/>
      <c r="G253" s="648"/>
    </row>
    <row r="254" spans="1:7" x14ac:dyDescent="0.25">
      <c r="A254" s="2" t="s">
        <v>1199</v>
      </c>
      <c r="B254" s="426" t="s">
        <v>438</v>
      </c>
      <c r="C254" s="2">
        <v>19201900687</v>
      </c>
      <c r="D254" s="2">
        <v>11.56</v>
      </c>
      <c r="E254" s="427" t="s">
        <v>419</v>
      </c>
      <c r="F254" s="2"/>
      <c r="G254" s="648"/>
    </row>
    <row r="255" spans="1:7" x14ac:dyDescent="0.25">
      <c r="A255" s="2" t="s">
        <v>1199</v>
      </c>
      <c r="B255" s="426" t="s">
        <v>438</v>
      </c>
      <c r="C255" s="2">
        <v>19201900665</v>
      </c>
      <c r="D255" s="2">
        <v>11.01</v>
      </c>
      <c r="E255" s="427" t="s">
        <v>419</v>
      </c>
      <c r="F255" s="2"/>
      <c r="G255" s="648"/>
    </row>
    <row r="256" spans="1:7" x14ac:dyDescent="0.25">
      <c r="A256" s="2" t="s">
        <v>1199</v>
      </c>
      <c r="B256" s="426" t="s">
        <v>438</v>
      </c>
      <c r="C256" s="2">
        <v>19201900671</v>
      </c>
      <c r="D256" s="2">
        <v>10.9</v>
      </c>
      <c r="E256" s="428" t="s">
        <v>420</v>
      </c>
      <c r="F256" s="2"/>
      <c r="G256" s="648"/>
    </row>
    <row r="257" spans="1:7" x14ac:dyDescent="0.25">
      <c r="A257" s="2" t="s">
        <v>1199</v>
      </c>
      <c r="B257" s="426" t="s">
        <v>438</v>
      </c>
      <c r="C257" s="2">
        <v>19201900500</v>
      </c>
      <c r="D257" s="2">
        <v>10.79</v>
      </c>
      <c r="E257" s="428" t="s">
        <v>420</v>
      </c>
      <c r="F257" s="2"/>
      <c r="G257" s="648"/>
    </row>
    <row r="258" spans="1:7" x14ac:dyDescent="0.25">
      <c r="A258" s="2" t="s">
        <v>1199</v>
      </c>
      <c r="B258" s="426" t="s">
        <v>438</v>
      </c>
      <c r="C258" s="2">
        <v>19201900677</v>
      </c>
      <c r="D258" s="2">
        <v>10.57</v>
      </c>
      <c r="E258" s="428" t="s">
        <v>420</v>
      </c>
      <c r="F258" s="2"/>
      <c r="G258" s="648"/>
    </row>
    <row r="259" spans="1:7" x14ac:dyDescent="0.25">
      <c r="A259" s="2" t="s">
        <v>1199</v>
      </c>
      <c r="B259" s="426" t="s">
        <v>438</v>
      </c>
      <c r="C259" s="2">
        <v>19201900693</v>
      </c>
      <c r="D259" s="2">
        <v>10.35</v>
      </c>
      <c r="E259" s="428" t="s">
        <v>420</v>
      </c>
      <c r="F259" s="2"/>
      <c r="G259" s="648"/>
    </row>
    <row r="260" spans="1:7" x14ac:dyDescent="0.25">
      <c r="A260" s="2" t="s">
        <v>1199</v>
      </c>
      <c r="B260" s="426" t="s">
        <v>438</v>
      </c>
      <c r="C260" s="2">
        <v>19201900696</v>
      </c>
      <c r="D260" s="2">
        <v>10.24</v>
      </c>
      <c r="E260" s="428" t="s">
        <v>420</v>
      </c>
      <c r="F260" s="2"/>
      <c r="G260" s="648"/>
    </row>
    <row r="261" spans="1:7" x14ac:dyDescent="0.25">
      <c r="A261" s="2" t="s">
        <v>1199</v>
      </c>
      <c r="B261" s="426" t="s">
        <v>438</v>
      </c>
      <c r="C261" s="2">
        <v>19201900635</v>
      </c>
      <c r="D261" s="2">
        <v>10.23</v>
      </c>
      <c r="E261" s="428" t="s">
        <v>420</v>
      </c>
      <c r="F261" s="2"/>
      <c r="G261" s="648"/>
    </row>
    <row r="262" spans="1:7" x14ac:dyDescent="0.25">
      <c r="A262" s="2" t="s">
        <v>1199</v>
      </c>
      <c r="B262" s="426" t="s">
        <v>438</v>
      </c>
      <c r="C262" s="2">
        <v>19201900620</v>
      </c>
      <c r="D262" s="2">
        <v>10.02</v>
      </c>
      <c r="E262" s="428" t="s">
        <v>420</v>
      </c>
      <c r="F262" s="2"/>
      <c r="G262" s="648"/>
    </row>
    <row r="263" spans="1:7" x14ac:dyDescent="0.25">
      <c r="A263" s="2" t="s">
        <v>1199</v>
      </c>
      <c r="B263" s="426" t="s">
        <v>438</v>
      </c>
      <c r="C263" s="2">
        <v>19201900674</v>
      </c>
      <c r="D263" s="2">
        <v>10.02</v>
      </c>
      <c r="E263" s="428" t="s">
        <v>420</v>
      </c>
      <c r="F263" s="2"/>
      <c r="G263" s="648"/>
    </row>
    <row r="264" spans="1:7" x14ac:dyDescent="0.25">
      <c r="A264" s="2" t="s">
        <v>1199</v>
      </c>
      <c r="B264" s="426" t="s">
        <v>438</v>
      </c>
      <c r="C264" s="2">
        <v>19201900688</v>
      </c>
      <c r="D264" s="2">
        <v>9.91</v>
      </c>
      <c r="E264" s="428" t="s">
        <v>420</v>
      </c>
      <c r="F264" s="2"/>
      <c r="G264" s="648"/>
    </row>
    <row r="265" spans="1:7" x14ac:dyDescent="0.25">
      <c r="A265" s="2" t="s">
        <v>1199</v>
      </c>
      <c r="B265" s="426" t="s">
        <v>438</v>
      </c>
      <c r="C265" s="2">
        <v>19201900690</v>
      </c>
      <c r="D265" s="2">
        <v>9.69</v>
      </c>
      <c r="E265" s="428" t="s">
        <v>420</v>
      </c>
      <c r="F265" s="2"/>
      <c r="G265" s="648"/>
    </row>
    <row r="266" spans="1:7" x14ac:dyDescent="0.25">
      <c r="A266" s="2" t="s">
        <v>1199</v>
      </c>
      <c r="B266" s="426" t="s">
        <v>438</v>
      </c>
      <c r="C266" s="2">
        <v>19201900698</v>
      </c>
      <c r="D266" s="2">
        <v>9.4700000000000006</v>
      </c>
      <c r="E266" s="428" t="s">
        <v>420</v>
      </c>
      <c r="F266" s="2"/>
      <c r="G266" s="648"/>
    </row>
    <row r="267" spans="1:7" x14ac:dyDescent="0.25">
      <c r="A267" s="2" t="s">
        <v>1199</v>
      </c>
      <c r="B267" s="426" t="s">
        <v>438</v>
      </c>
      <c r="C267" s="2">
        <v>19201900675</v>
      </c>
      <c r="D267" s="2">
        <v>9.25</v>
      </c>
      <c r="E267" s="428" t="s">
        <v>420</v>
      </c>
      <c r="F267" s="2"/>
      <c r="G267" s="648"/>
    </row>
    <row r="268" spans="1:7" x14ac:dyDescent="0.25">
      <c r="A268" s="2" t="s">
        <v>1199</v>
      </c>
      <c r="B268" s="426" t="s">
        <v>438</v>
      </c>
      <c r="C268" s="2">
        <v>19201900667</v>
      </c>
      <c r="D268" s="2">
        <v>8.58</v>
      </c>
      <c r="E268" s="428" t="s">
        <v>420</v>
      </c>
      <c r="F268" s="2"/>
      <c r="G268" s="648"/>
    </row>
    <row r="269" spans="1:7" x14ac:dyDescent="0.25">
      <c r="A269" s="2" t="s">
        <v>1199</v>
      </c>
      <c r="B269" s="426" t="s">
        <v>438</v>
      </c>
      <c r="C269" s="2">
        <v>19201900672</v>
      </c>
      <c r="D269" s="2">
        <v>8.57</v>
      </c>
      <c r="E269" s="428" t="s">
        <v>420</v>
      </c>
      <c r="F269" s="2"/>
      <c r="G269" s="648"/>
    </row>
    <row r="270" spans="1:7" x14ac:dyDescent="0.25">
      <c r="A270" s="2" t="s">
        <v>1199</v>
      </c>
      <c r="B270" s="426" t="s">
        <v>438</v>
      </c>
      <c r="C270" s="2">
        <v>19201900685</v>
      </c>
      <c r="D270" s="2">
        <v>7.79</v>
      </c>
      <c r="E270" s="428" t="s">
        <v>420</v>
      </c>
      <c r="F270" s="2"/>
      <c r="G270" s="648"/>
    </row>
    <row r="271" spans="1:7" x14ac:dyDescent="0.25">
      <c r="A271" s="2" t="s">
        <v>1199</v>
      </c>
      <c r="B271" s="426" t="s">
        <v>438</v>
      </c>
      <c r="C271" s="2">
        <v>19201900695</v>
      </c>
      <c r="D271" s="2">
        <v>7.68</v>
      </c>
      <c r="E271" s="428" t="s">
        <v>420</v>
      </c>
      <c r="F271" s="2"/>
      <c r="G271" s="648"/>
    </row>
    <row r="272" spans="1:7" x14ac:dyDescent="0.25">
      <c r="A272" s="26" t="s">
        <v>1203</v>
      </c>
      <c r="B272" s="705" t="s">
        <v>1202</v>
      </c>
      <c r="C272" s="706">
        <v>19201900438</v>
      </c>
      <c r="D272" s="706">
        <v>2.99</v>
      </c>
      <c r="E272" s="427" t="s">
        <v>419</v>
      </c>
      <c r="F272" s="2"/>
      <c r="G272" s="648"/>
    </row>
    <row r="273" spans="1:12" x14ac:dyDescent="0.25">
      <c r="A273" s="26" t="s">
        <v>1203</v>
      </c>
      <c r="B273" s="705" t="s">
        <v>1202</v>
      </c>
      <c r="C273" s="706">
        <v>19201900422</v>
      </c>
      <c r="D273" s="706">
        <v>2.98</v>
      </c>
      <c r="E273" s="427" t="s">
        <v>419</v>
      </c>
      <c r="F273" s="2"/>
      <c r="G273" s="648"/>
    </row>
    <row r="274" spans="1:12" x14ac:dyDescent="0.25">
      <c r="A274" s="26" t="s">
        <v>1203</v>
      </c>
      <c r="B274" s="705" t="s">
        <v>1202</v>
      </c>
      <c r="C274" s="706">
        <v>19201900441</v>
      </c>
      <c r="D274" s="706">
        <v>2.85</v>
      </c>
      <c r="E274" s="427" t="s">
        <v>419</v>
      </c>
      <c r="F274" s="2"/>
      <c r="G274" s="648"/>
    </row>
    <row r="275" spans="1:12" x14ac:dyDescent="0.25">
      <c r="A275" s="26" t="s">
        <v>1203</v>
      </c>
      <c r="B275" s="705" t="s">
        <v>1202</v>
      </c>
      <c r="C275" s="706">
        <v>19201900449</v>
      </c>
      <c r="D275" s="706">
        <v>2.8</v>
      </c>
      <c r="E275" s="427" t="s">
        <v>419</v>
      </c>
      <c r="F275" s="2"/>
      <c r="G275" s="648"/>
    </row>
    <row r="276" spans="1:12" x14ac:dyDescent="0.25">
      <c r="A276" s="26" t="s">
        <v>1203</v>
      </c>
      <c r="B276" s="705" t="s">
        <v>1202</v>
      </c>
      <c r="C276" s="706">
        <v>19201900425</v>
      </c>
      <c r="D276" s="706">
        <v>2.77</v>
      </c>
      <c r="E276" s="427" t="s">
        <v>419</v>
      </c>
      <c r="F276" s="2"/>
      <c r="G276" s="648"/>
    </row>
    <row r="277" spans="1:12" x14ac:dyDescent="0.25">
      <c r="A277" s="26" t="s">
        <v>1203</v>
      </c>
      <c r="B277" s="705" t="s">
        <v>1202</v>
      </c>
      <c r="C277" s="706">
        <v>19201900415</v>
      </c>
      <c r="D277" s="706">
        <v>2.72</v>
      </c>
      <c r="E277" s="427" t="s">
        <v>419</v>
      </c>
      <c r="F277" s="2"/>
      <c r="G277" s="648"/>
    </row>
    <row r="278" spans="1:12" x14ac:dyDescent="0.25">
      <c r="A278" s="26" t="s">
        <v>1203</v>
      </c>
      <c r="B278" s="705" t="s">
        <v>1202</v>
      </c>
      <c r="C278" s="706">
        <v>19201900412</v>
      </c>
      <c r="D278" s="706">
        <v>2.61</v>
      </c>
      <c r="E278" s="427" t="s">
        <v>419</v>
      </c>
      <c r="F278" s="2"/>
      <c r="G278" s="648"/>
    </row>
    <row r="279" spans="1:12" x14ac:dyDescent="0.25">
      <c r="A279" s="26" t="s">
        <v>1203</v>
      </c>
      <c r="B279" s="705" t="s">
        <v>1202</v>
      </c>
      <c r="C279" s="706">
        <v>19201900456</v>
      </c>
      <c r="D279" s="706">
        <v>2.52</v>
      </c>
      <c r="E279" s="427" t="s">
        <v>419</v>
      </c>
      <c r="F279" s="2"/>
      <c r="G279" s="648"/>
    </row>
    <row r="280" spans="1:12" x14ac:dyDescent="0.25">
      <c r="A280" s="26" t="s">
        <v>1203</v>
      </c>
      <c r="B280" s="705" t="s">
        <v>1202</v>
      </c>
      <c r="C280" s="706">
        <v>19201900472</v>
      </c>
      <c r="D280" s="706">
        <v>2.5099999999999998</v>
      </c>
      <c r="E280" s="427" t="s">
        <v>419</v>
      </c>
      <c r="F280" s="2"/>
      <c r="G280" s="648"/>
    </row>
    <row r="281" spans="1:12" x14ac:dyDescent="0.25">
      <c r="A281" s="26" t="s">
        <v>1203</v>
      </c>
      <c r="B281" s="705" t="s">
        <v>1202</v>
      </c>
      <c r="C281" s="706">
        <v>19201900471</v>
      </c>
      <c r="D281" s="706">
        <v>2.48</v>
      </c>
      <c r="E281" s="427" t="s">
        <v>419</v>
      </c>
      <c r="F281" s="2"/>
      <c r="G281" s="648"/>
      <c r="L281" s="704"/>
    </row>
    <row r="282" spans="1:12" x14ac:dyDescent="0.25">
      <c r="A282" s="26" t="s">
        <v>1203</v>
      </c>
      <c r="B282" s="705" t="s">
        <v>1202</v>
      </c>
      <c r="C282" s="706">
        <v>19201900418</v>
      </c>
      <c r="D282" s="706">
        <v>2.4700000000000002</v>
      </c>
      <c r="E282" s="427" t="s">
        <v>419</v>
      </c>
      <c r="F282" s="2"/>
      <c r="G282" s="648"/>
    </row>
    <row r="283" spans="1:12" x14ac:dyDescent="0.25">
      <c r="A283" s="26" t="s">
        <v>1203</v>
      </c>
      <c r="B283" s="705" t="s">
        <v>1202</v>
      </c>
      <c r="C283" s="706">
        <v>19201900445</v>
      </c>
      <c r="D283" s="706">
        <v>2.4300000000000002</v>
      </c>
      <c r="E283" s="427" t="s">
        <v>419</v>
      </c>
      <c r="F283" s="2"/>
      <c r="G283" s="648"/>
    </row>
    <row r="284" spans="1:12" x14ac:dyDescent="0.25">
      <c r="A284" s="26" t="s">
        <v>1203</v>
      </c>
      <c r="B284" s="705" t="s">
        <v>1202</v>
      </c>
      <c r="C284" s="706">
        <v>19201900420</v>
      </c>
      <c r="D284" s="706">
        <v>2.42</v>
      </c>
      <c r="E284" s="428" t="s">
        <v>420</v>
      </c>
      <c r="F284" s="2"/>
      <c r="G284" s="648"/>
    </row>
    <row r="285" spans="1:12" x14ac:dyDescent="0.25">
      <c r="A285" s="26" t="s">
        <v>1203</v>
      </c>
      <c r="B285" s="705" t="s">
        <v>1202</v>
      </c>
      <c r="C285" s="706">
        <v>19201900447</v>
      </c>
      <c r="D285" s="706">
        <v>2.41</v>
      </c>
      <c r="E285" s="428" t="s">
        <v>420</v>
      </c>
      <c r="F285" s="2"/>
      <c r="G285" s="648"/>
    </row>
    <row r="286" spans="1:12" x14ac:dyDescent="0.25">
      <c r="A286" s="26" t="s">
        <v>1203</v>
      </c>
      <c r="B286" s="705" t="s">
        <v>1202</v>
      </c>
      <c r="C286" s="706">
        <v>19201900468</v>
      </c>
      <c r="D286" s="706">
        <v>2.38</v>
      </c>
      <c r="E286" s="428" t="s">
        <v>420</v>
      </c>
      <c r="F286" s="2"/>
      <c r="G286" s="648"/>
    </row>
    <row r="287" spans="1:12" x14ac:dyDescent="0.25">
      <c r="A287" s="26" t="s">
        <v>1203</v>
      </c>
      <c r="B287" s="705" t="s">
        <v>1202</v>
      </c>
      <c r="C287" s="706">
        <v>19201900419</v>
      </c>
      <c r="D287" s="706">
        <v>2.35</v>
      </c>
      <c r="E287" s="428" t="s">
        <v>420</v>
      </c>
      <c r="F287" s="2"/>
      <c r="G287" s="648"/>
    </row>
    <row r="288" spans="1:12" x14ac:dyDescent="0.25">
      <c r="A288" s="26" t="s">
        <v>1203</v>
      </c>
      <c r="B288" s="705" t="s">
        <v>1202</v>
      </c>
      <c r="C288" s="706">
        <v>19201900440</v>
      </c>
      <c r="D288" s="706">
        <v>2.31</v>
      </c>
      <c r="E288" s="428" t="s">
        <v>420</v>
      </c>
      <c r="F288" s="2"/>
      <c r="G288" s="648"/>
    </row>
    <row r="289" spans="1:7" x14ac:dyDescent="0.25">
      <c r="A289" s="26" t="s">
        <v>1203</v>
      </c>
      <c r="B289" s="705" t="s">
        <v>1202</v>
      </c>
      <c r="C289" s="706">
        <v>19201900433</v>
      </c>
      <c r="D289" s="706">
        <v>2.25</v>
      </c>
      <c r="E289" s="428" t="s">
        <v>420</v>
      </c>
      <c r="F289" s="2"/>
      <c r="G289" s="648"/>
    </row>
    <row r="290" spans="1:7" x14ac:dyDescent="0.25">
      <c r="A290" s="26" t="s">
        <v>1203</v>
      </c>
      <c r="B290" s="705" t="s">
        <v>1202</v>
      </c>
      <c r="C290" s="706">
        <v>19201900428</v>
      </c>
      <c r="D290" s="706">
        <v>2.2200000000000002</v>
      </c>
      <c r="E290" s="428" t="s">
        <v>420</v>
      </c>
      <c r="F290" s="2"/>
      <c r="G290" s="648"/>
    </row>
    <row r="291" spans="1:7" x14ac:dyDescent="0.25">
      <c r="A291" s="26" t="s">
        <v>1203</v>
      </c>
      <c r="B291" s="705" t="s">
        <v>1202</v>
      </c>
      <c r="C291" s="706">
        <v>19201900458</v>
      </c>
      <c r="D291" s="706">
        <v>2.1</v>
      </c>
      <c r="E291" s="428" t="s">
        <v>420</v>
      </c>
      <c r="F291" s="2"/>
      <c r="G291" s="648"/>
    </row>
    <row r="292" spans="1:7" x14ac:dyDescent="0.25">
      <c r="A292" s="26" t="s">
        <v>1203</v>
      </c>
      <c r="B292" s="705" t="s">
        <v>1202</v>
      </c>
      <c r="C292" s="706">
        <v>19201900301</v>
      </c>
      <c r="D292" s="706">
        <v>2.0699999999999998</v>
      </c>
      <c r="E292" s="428" t="s">
        <v>420</v>
      </c>
      <c r="F292" s="2"/>
      <c r="G292" s="648"/>
    </row>
    <row r="293" spans="1:7" x14ac:dyDescent="0.25">
      <c r="A293" s="26" t="s">
        <v>1203</v>
      </c>
      <c r="B293" s="705" t="s">
        <v>1202</v>
      </c>
      <c r="C293" s="706">
        <v>19201900461</v>
      </c>
      <c r="D293" s="706">
        <v>1.94</v>
      </c>
      <c r="E293" s="428" t="s">
        <v>420</v>
      </c>
      <c r="F293" s="2"/>
      <c r="G293" s="648"/>
    </row>
    <row r="294" spans="1:7" x14ac:dyDescent="0.25">
      <c r="A294" s="26" t="s">
        <v>1203</v>
      </c>
      <c r="B294" s="705" t="s">
        <v>1202</v>
      </c>
      <c r="C294" s="706">
        <v>19201900435</v>
      </c>
      <c r="D294" s="706">
        <v>1.78</v>
      </c>
      <c r="E294" s="428" t="s">
        <v>420</v>
      </c>
      <c r="F294" s="2"/>
      <c r="G294" s="648"/>
    </row>
    <row r="295" spans="1:7" x14ac:dyDescent="0.25">
      <c r="A295" s="2" t="s">
        <v>1199</v>
      </c>
      <c r="B295" s="705" t="s">
        <v>274</v>
      </c>
      <c r="C295" s="2">
        <v>19201900670</v>
      </c>
      <c r="D295" s="2">
        <v>2.85</v>
      </c>
      <c r="E295" s="427" t="s">
        <v>419</v>
      </c>
      <c r="F295" s="2"/>
      <c r="G295" s="648"/>
    </row>
    <row r="296" spans="1:7" x14ac:dyDescent="0.25">
      <c r="A296" s="2" t="s">
        <v>1199</v>
      </c>
      <c r="B296" s="705" t="s">
        <v>274</v>
      </c>
      <c r="C296" s="2">
        <v>19201900683</v>
      </c>
      <c r="D296" s="2">
        <v>2.79</v>
      </c>
      <c r="E296" s="427" t="s">
        <v>419</v>
      </c>
      <c r="F296" s="2"/>
      <c r="G296" s="648"/>
    </row>
    <row r="297" spans="1:7" x14ac:dyDescent="0.25">
      <c r="A297" s="2" t="s">
        <v>1199</v>
      </c>
      <c r="B297" s="705" t="s">
        <v>274</v>
      </c>
      <c r="C297" s="2">
        <v>19201900669</v>
      </c>
      <c r="D297" s="2">
        <v>2.67</v>
      </c>
      <c r="E297" s="427" t="s">
        <v>419</v>
      </c>
      <c r="F297" s="2"/>
      <c r="G297" s="648"/>
    </row>
    <row r="298" spans="1:7" x14ac:dyDescent="0.25">
      <c r="A298" s="2" t="s">
        <v>1199</v>
      </c>
      <c r="B298" s="705" t="s">
        <v>274</v>
      </c>
      <c r="C298" s="2">
        <v>19201900691</v>
      </c>
      <c r="D298" s="2">
        <v>2.66</v>
      </c>
      <c r="E298" s="427" t="s">
        <v>419</v>
      </c>
      <c r="F298" s="2"/>
      <c r="G298" s="648"/>
    </row>
    <row r="299" spans="1:7" x14ac:dyDescent="0.25">
      <c r="A299" s="2" t="s">
        <v>1199</v>
      </c>
      <c r="B299" s="705" t="s">
        <v>274</v>
      </c>
      <c r="C299" s="2">
        <v>19201900684</v>
      </c>
      <c r="D299" s="2">
        <v>2.65</v>
      </c>
      <c r="E299" s="427" t="s">
        <v>419</v>
      </c>
      <c r="F299" s="2"/>
      <c r="G299" s="648"/>
    </row>
    <row r="300" spans="1:7" x14ac:dyDescent="0.25">
      <c r="A300" s="2" t="s">
        <v>1199</v>
      </c>
      <c r="B300" s="705" t="s">
        <v>274</v>
      </c>
      <c r="C300" s="2">
        <v>19201900680</v>
      </c>
      <c r="D300" s="2">
        <v>2.46</v>
      </c>
      <c r="E300" s="428" t="s">
        <v>420</v>
      </c>
      <c r="F300" s="2"/>
      <c r="G300" s="648"/>
    </row>
    <row r="301" spans="1:7" x14ac:dyDescent="0.25">
      <c r="A301" s="26" t="s">
        <v>1262</v>
      </c>
      <c r="B301" s="705" t="s">
        <v>438</v>
      </c>
      <c r="C301" s="2">
        <v>19202000704</v>
      </c>
      <c r="D301" s="2">
        <v>13.36</v>
      </c>
      <c r="E301" s="427" t="s">
        <v>419</v>
      </c>
      <c r="F301" s="2"/>
      <c r="G301" s="648" t="s">
        <v>1074</v>
      </c>
    </row>
    <row r="302" spans="1:7" x14ac:dyDescent="0.25">
      <c r="A302" s="26" t="s">
        <v>1262</v>
      </c>
      <c r="B302" s="705" t="s">
        <v>438</v>
      </c>
      <c r="C302" s="2">
        <v>19202000710</v>
      </c>
      <c r="D302" s="2">
        <v>13.14</v>
      </c>
      <c r="E302" s="427" t="s">
        <v>419</v>
      </c>
      <c r="F302" s="2"/>
      <c r="G302" s="648" t="s">
        <v>1074</v>
      </c>
    </row>
    <row r="303" spans="1:7" x14ac:dyDescent="0.25">
      <c r="A303" s="26" t="s">
        <v>1262</v>
      </c>
      <c r="B303" s="705" t="s">
        <v>438</v>
      </c>
      <c r="C303" s="2">
        <v>19202000705</v>
      </c>
      <c r="D303" s="2">
        <v>13.02</v>
      </c>
      <c r="E303" s="427" t="s">
        <v>419</v>
      </c>
      <c r="F303" s="2"/>
      <c r="G303" s="648" t="s">
        <v>1074</v>
      </c>
    </row>
    <row r="304" spans="1:7" x14ac:dyDescent="0.25">
      <c r="A304" s="26" t="s">
        <v>1262</v>
      </c>
      <c r="B304" s="705" t="s">
        <v>438</v>
      </c>
      <c r="C304" s="2">
        <v>19202000715</v>
      </c>
      <c r="D304" s="2">
        <v>12.92</v>
      </c>
      <c r="E304" s="427" t="s">
        <v>419</v>
      </c>
      <c r="F304" s="2"/>
      <c r="G304" s="648" t="s">
        <v>1074</v>
      </c>
    </row>
    <row r="305" spans="1:7" x14ac:dyDescent="0.25">
      <c r="A305" s="26" t="s">
        <v>1262</v>
      </c>
      <c r="B305" s="705" t="s">
        <v>438</v>
      </c>
      <c r="C305" s="2">
        <v>19202000682</v>
      </c>
      <c r="D305" s="2">
        <v>12.58</v>
      </c>
      <c r="E305" s="427" t="s">
        <v>419</v>
      </c>
      <c r="F305" s="2"/>
      <c r="G305" s="648" t="s">
        <v>1074</v>
      </c>
    </row>
    <row r="306" spans="1:7" x14ac:dyDescent="0.25">
      <c r="A306" s="26" t="s">
        <v>1262</v>
      </c>
      <c r="B306" s="705" t="s">
        <v>438</v>
      </c>
      <c r="C306" s="2">
        <v>19202000647</v>
      </c>
      <c r="D306" s="2">
        <v>12.34</v>
      </c>
      <c r="E306" s="427" t="s">
        <v>419</v>
      </c>
      <c r="F306" s="2"/>
      <c r="G306" s="648" t="s">
        <v>1074</v>
      </c>
    </row>
    <row r="307" spans="1:7" x14ac:dyDescent="0.25">
      <c r="A307" s="26" t="s">
        <v>1262</v>
      </c>
      <c r="B307" s="705" t="s">
        <v>438</v>
      </c>
      <c r="C307" s="2">
        <v>19202000709</v>
      </c>
      <c r="D307" s="2">
        <v>11.69</v>
      </c>
      <c r="E307" s="427" t="s">
        <v>419</v>
      </c>
      <c r="F307" s="2"/>
      <c r="G307" s="648" t="s">
        <v>1074</v>
      </c>
    </row>
    <row r="308" spans="1:7" x14ac:dyDescent="0.25">
      <c r="A308" s="26" t="s">
        <v>1262</v>
      </c>
      <c r="B308" s="705" t="s">
        <v>438</v>
      </c>
      <c r="C308" s="2">
        <v>19202000714</v>
      </c>
      <c r="D308" s="2">
        <v>11.69</v>
      </c>
      <c r="E308" s="427" t="s">
        <v>419</v>
      </c>
      <c r="F308" s="2"/>
      <c r="G308" s="648" t="s">
        <v>1074</v>
      </c>
    </row>
    <row r="309" spans="1:7" x14ac:dyDescent="0.25">
      <c r="A309" s="26" t="s">
        <v>1262</v>
      </c>
      <c r="B309" s="705" t="s">
        <v>438</v>
      </c>
      <c r="C309" s="2">
        <v>19202000713</v>
      </c>
      <c r="D309" s="2">
        <v>11.68</v>
      </c>
      <c r="E309" s="427" t="s">
        <v>419</v>
      </c>
      <c r="F309" s="2"/>
      <c r="G309" s="648" t="s">
        <v>1074</v>
      </c>
    </row>
    <row r="310" spans="1:7" x14ac:dyDescent="0.25">
      <c r="A310" s="26" t="s">
        <v>1262</v>
      </c>
      <c r="B310" s="705" t="s">
        <v>438</v>
      </c>
      <c r="C310" s="2">
        <v>19202000719</v>
      </c>
      <c r="D310" s="2">
        <v>11.68</v>
      </c>
      <c r="E310" s="427" t="s">
        <v>419</v>
      </c>
      <c r="F310" s="2"/>
      <c r="G310" s="648" t="s">
        <v>1074</v>
      </c>
    </row>
    <row r="311" spans="1:7" x14ac:dyDescent="0.25">
      <c r="A311" s="26" t="s">
        <v>1262</v>
      </c>
      <c r="B311" s="705" t="s">
        <v>438</v>
      </c>
      <c r="C311" s="2">
        <v>19202000712</v>
      </c>
      <c r="D311" s="2">
        <v>11.34</v>
      </c>
      <c r="E311" s="427" t="s">
        <v>419</v>
      </c>
      <c r="F311" s="2"/>
      <c r="G311" s="648" t="s">
        <v>1074</v>
      </c>
    </row>
    <row r="312" spans="1:7" x14ac:dyDescent="0.25">
      <c r="A312" s="26" t="s">
        <v>1262</v>
      </c>
      <c r="B312" s="705" t="s">
        <v>438</v>
      </c>
      <c r="C312" s="2">
        <v>19202000711</v>
      </c>
      <c r="D312" s="2">
        <v>10.92</v>
      </c>
      <c r="E312" s="427" t="s">
        <v>419</v>
      </c>
      <c r="F312" s="2"/>
      <c r="G312" s="648" t="s">
        <v>1074</v>
      </c>
    </row>
    <row r="313" spans="1:7" x14ac:dyDescent="0.25">
      <c r="A313" s="26" t="s">
        <v>1262</v>
      </c>
      <c r="B313" s="705" t="s">
        <v>438</v>
      </c>
      <c r="C313" s="2">
        <v>19202000721</v>
      </c>
      <c r="D313" s="2">
        <v>10.79</v>
      </c>
      <c r="E313" s="427" t="s">
        <v>419</v>
      </c>
      <c r="F313" s="2"/>
      <c r="G313" s="648" t="s">
        <v>1074</v>
      </c>
    </row>
    <row r="314" spans="1:7" x14ac:dyDescent="0.25">
      <c r="A314" s="26" t="s">
        <v>1262</v>
      </c>
      <c r="B314" s="705" t="s">
        <v>438</v>
      </c>
      <c r="C314" s="2">
        <v>19202000708</v>
      </c>
      <c r="D314" s="2">
        <v>10.69</v>
      </c>
      <c r="E314" s="427" t="s">
        <v>419</v>
      </c>
      <c r="F314" s="2"/>
      <c r="G314" s="648" t="s">
        <v>1074</v>
      </c>
    </row>
    <row r="315" spans="1:7" x14ac:dyDescent="0.25">
      <c r="A315" s="26" t="s">
        <v>1262</v>
      </c>
      <c r="B315" s="705" t="s">
        <v>438</v>
      </c>
      <c r="C315" s="2">
        <v>19202000692</v>
      </c>
      <c r="D315" s="2">
        <v>10.46</v>
      </c>
      <c r="E315" s="428" t="s">
        <v>420</v>
      </c>
      <c r="F315" s="2"/>
      <c r="G315" s="648" t="s">
        <v>1075</v>
      </c>
    </row>
    <row r="316" spans="1:7" x14ac:dyDescent="0.25">
      <c r="A316" s="26" t="s">
        <v>1262</v>
      </c>
      <c r="B316" s="705" t="s">
        <v>438</v>
      </c>
      <c r="C316" s="2">
        <v>19202000655</v>
      </c>
      <c r="D316" s="2">
        <v>9.68</v>
      </c>
      <c r="E316" s="427" t="s">
        <v>419</v>
      </c>
      <c r="F316" s="2"/>
      <c r="G316" s="648" t="s">
        <v>1074</v>
      </c>
    </row>
    <row r="317" spans="1:7" x14ac:dyDescent="0.25">
      <c r="A317" s="26" t="s">
        <v>1262</v>
      </c>
      <c r="B317" s="705" t="s">
        <v>438</v>
      </c>
      <c r="C317" s="2">
        <v>19202000706</v>
      </c>
      <c r="D317" s="2">
        <v>9.24</v>
      </c>
      <c r="E317" s="428" t="s">
        <v>420</v>
      </c>
      <c r="F317" s="2"/>
      <c r="G317" s="648" t="s">
        <v>1075</v>
      </c>
    </row>
    <row r="318" spans="1:7" x14ac:dyDescent="0.25">
      <c r="A318" s="26" t="s">
        <v>1262</v>
      </c>
      <c r="B318" s="705" t="s">
        <v>438</v>
      </c>
      <c r="C318" s="2">
        <v>19202000698</v>
      </c>
      <c r="D318" s="2">
        <v>9.1300000000000008</v>
      </c>
      <c r="E318" s="428" t="s">
        <v>420</v>
      </c>
      <c r="F318" s="2"/>
      <c r="G318" s="648" t="s">
        <v>1075</v>
      </c>
    </row>
    <row r="319" spans="1:7" x14ac:dyDescent="0.25">
      <c r="A319" s="26" t="s">
        <v>1262</v>
      </c>
      <c r="B319" s="705" t="s">
        <v>438</v>
      </c>
      <c r="C319" s="2">
        <v>19202000707</v>
      </c>
      <c r="D319" s="2">
        <v>8.91</v>
      </c>
      <c r="E319" s="428" t="s">
        <v>420</v>
      </c>
      <c r="F319" s="2"/>
      <c r="G319" s="648" t="s">
        <v>1075</v>
      </c>
    </row>
    <row r="320" spans="1:7" x14ac:dyDescent="0.25">
      <c r="A320" s="26" t="s">
        <v>1262</v>
      </c>
      <c r="B320" s="705" t="s">
        <v>438</v>
      </c>
      <c r="C320" s="2">
        <v>19202000717</v>
      </c>
      <c r="D320" s="2">
        <v>8.69</v>
      </c>
      <c r="E320" s="428" t="s">
        <v>420</v>
      </c>
      <c r="F320" s="2"/>
      <c r="G320" s="648" t="s">
        <v>1075</v>
      </c>
    </row>
    <row r="321" spans="1:7" x14ac:dyDescent="0.25">
      <c r="A321" s="26" t="s">
        <v>1262</v>
      </c>
      <c r="B321" s="705" t="s">
        <v>438</v>
      </c>
      <c r="C321" s="2">
        <v>19202000716</v>
      </c>
      <c r="D321" s="2">
        <v>8.68</v>
      </c>
      <c r="E321" s="428" t="s">
        <v>420</v>
      </c>
      <c r="F321" s="2"/>
      <c r="G321" s="648" t="s">
        <v>1075</v>
      </c>
    </row>
    <row r="322" spans="1:7" x14ac:dyDescent="0.25">
      <c r="A322" s="26" t="s">
        <v>1262</v>
      </c>
      <c r="B322" s="705" t="s">
        <v>438</v>
      </c>
      <c r="C322" s="2">
        <v>19202000696</v>
      </c>
      <c r="D322" s="2">
        <v>8.4499999999999993</v>
      </c>
      <c r="E322" s="428" t="s">
        <v>420</v>
      </c>
      <c r="F322" s="2"/>
      <c r="G322" s="648" t="s">
        <v>1075</v>
      </c>
    </row>
    <row r="323" spans="1:7" x14ac:dyDescent="0.25">
      <c r="A323" s="26" t="s">
        <v>1262</v>
      </c>
      <c r="B323" s="705" t="s">
        <v>438</v>
      </c>
      <c r="C323" s="2">
        <v>19202000718</v>
      </c>
      <c r="D323" s="2">
        <v>8.01</v>
      </c>
      <c r="E323" s="428" t="s">
        <v>420</v>
      </c>
      <c r="F323" s="2"/>
      <c r="G323" s="648" t="s">
        <v>1075</v>
      </c>
    </row>
    <row r="324" spans="1:7" x14ac:dyDescent="0.25">
      <c r="A324" s="26" t="s">
        <v>1262</v>
      </c>
      <c r="B324" s="705" t="s">
        <v>438</v>
      </c>
      <c r="C324" s="2">
        <v>19202000703</v>
      </c>
      <c r="D324" s="2">
        <v>7.45</v>
      </c>
      <c r="E324" s="428" t="s">
        <v>420</v>
      </c>
      <c r="F324" s="2"/>
      <c r="G324" s="648" t="s">
        <v>1075</v>
      </c>
    </row>
    <row r="325" spans="1:7" x14ac:dyDescent="0.25">
      <c r="A325" s="26" t="s">
        <v>1262</v>
      </c>
      <c r="B325" s="705" t="s">
        <v>438</v>
      </c>
      <c r="C325" s="2">
        <v>19202000720</v>
      </c>
      <c r="D325" s="2">
        <v>5.8</v>
      </c>
      <c r="E325" s="428" t="s">
        <v>420</v>
      </c>
      <c r="F325" s="2"/>
      <c r="G325" s="648" t="s">
        <v>1075</v>
      </c>
    </row>
    <row r="326" spans="1:7" x14ac:dyDescent="0.25">
      <c r="A326" s="2" t="s">
        <v>1272</v>
      </c>
      <c r="B326" s="705" t="s">
        <v>274</v>
      </c>
      <c r="C326" s="2">
        <v>19202000958</v>
      </c>
      <c r="D326" s="2">
        <v>3.03</v>
      </c>
      <c r="E326" s="427" t="s">
        <v>419</v>
      </c>
    </row>
    <row r="327" spans="1:7" x14ac:dyDescent="0.25">
      <c r="A327" s="2" t="s">
        <v>1272</v>
      </c>
      <c r="B327" s="705" t="s">
        <v>274</v>
      </c>
      <c r="C327" s="2">
        <v>19202000959</v>
      </c>
      <c r="D327" s="2">
        <v>3.02</v>
      </c>
      <c r="E327" s="427" t="s">
        <v>419</v>
      </c>
    </row>
    <row r="328" spans="1:7" x14ac:dyDescent="0.25">
      <c r="A328" s="2" t="s">
        <v>1272</v>
      </c>
      <c r="B328" s="705" t="s">
        <v>274</v>
      </c>
      <c r="C328" s="2">
        <v>19202000955</v>
      </c>
      <c r="D328" s="2">
        <v>3</v>
      </c>
      <c r="E328" s="427" t="s">
        <v>419</v>
      </c>
    </row>
    <row r="329" spans="1:7" x14ac:dyDescent="0.25">
      <c r="A329" s="2" t="s">
        <v>1272</v>
      </c>
      <c r="B329" s="705" t="s">
        <v>274</v>
      </c>
      <c r="C329" s="2">
        <v>19202000953</v>
      </c>
      <c r="D329" s="2">
        <v>2.98</v>
      </c>
      <c r="E329" s="427" t="s">
        <v>419</v>
      </c>
    </row>
    <row r="330" spans="1:7" x14ac:dyDescent="0.25">
      <c r="A330" s="2" t="s">
        <v>1272</v>
      </c>
      <c r="B330" s="705" t="s">
        <v>274</v>
      </c>
      <c r="C330" s="2">
        <v>19202000957</v>
      </c>
      <c r="D330" s="2">
        <v>2.94</v>
      </c>
      <c r="E330" s="427" t="s">
        <v>419</v>
      </c>
    </row>
    <row r="331" spans="1:7" x14ac:dyDescent="0.25">
      <c r="A331" s="2" t="s">
        <v>1272</v>
      </c>
      <c r="B331" s="705" t="s">
        <v>274</v>
      </c>
      <c r="C331" s="2">
        <v>19202000954</v>
      </c>
      <c r="D331" s="2">
        <v>2.89</v>
      </c>
      <c r="E331" s="427" t="s">
        <v>419</v>
      </c>
    </row>
    <row r="332" spans="1:7" x14ac:dyDescent="0.25">
      <c r="A332" s="2" t="s">
        <v>1272</v>
      </c>
      <c r="B332" s="705" t="s">
        <v>274</v>
      </c>
      <c r="C332" s="2">
        <v>19202000956</v>
      </c>
      <c r="D332" s="2">
        <v>2.79</v>
      </c>
      <c r="E332" s="427" t="s">
        <v>419</v>
      </c>
    </row>
    <row r="333" spans="1:7" x14ac:dyDescent="0.25">
      <c r="A333" s="2" t="s">
        <v>1272</v>
      </c>
      <c r="B333" s="705" t="s">
        <v>274</v>
      </c>
      <c r="C333" s="2">
        <v>19202000952</v>
      </c>
      <c r="D333" s="2">
        <v>2.54</v>
      </c>
      <c r="E333" s="427" t="s">
        <v>419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opLeftCell="A247" workbookViewId="0">
      <selection activeCell="H265" sqref="H265"/>
    </sheetView>
  </sheetViews>
  <sheetFormatPr defaultRowHeight="15" x14ac:dyDescent="0.25"/>
  <cols>
    <col min="1" max="1" width="17.140625" customWidth="1"/>
    <col min="2" max="2" width="55.42578125" customWidth="1"/>
    <col min="3" max="3" width="17.140625" customWidth="1"/>
    <col min="4" max="4" width="13.140625" bestFit="1" customWidth="1"/>
    <col min="5" max="5" width="19.85546875" customWidth="1"/>
  </cols>
  <sheetData>
    <row r="1" spans="1:5" x14ac:dyDescent="0.25">
      <c r="A1" s="833" t="s">
        <v>28</v>
      </c>
      <c r="B1" s="834"/>
      <c r="C1" s="834"/>
      <c r="D1" s="834"/>
      <c r="E1" s="835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2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2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2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2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2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2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2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2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2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2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2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2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2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2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2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2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2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2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2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2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2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2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.75" thickBot="1" x14ac:dyDescent="0.3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2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2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2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2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2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2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2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2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2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2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2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2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2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2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2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2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2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2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2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2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2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2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2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2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2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2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2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2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2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2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2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2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2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2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2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2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2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2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2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2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2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2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2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2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2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2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2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2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2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2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2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2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2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2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2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2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2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2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2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2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2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2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2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2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25">
      <c r="A91" s="372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25">
      <c r="A92" s="372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25">
      <c r="A93" s="372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25">
      <c r="A94" s="372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25">
      <c r="A95" s="372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25">
      <c r="A96" s="372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25">
      <c r="A97" s="372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25">
      <c r="A98" s="372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25">
      <c r="A99" s="372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25">
      <c r="A100" s="372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25">
      <c r="A101" s="372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25">
      <c r="A102" s="372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25">
      <c r="A103" s="372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25">
      <c r="A104" s="372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25">
      <c r="A105" s="372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25">
      <c r="A106" s="372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25">
      <c r="A107" s="372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25">
      <c r="A108" s="372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25">
      <c r="A109" s="372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25">
      <c r="A110" s="372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25">
      <c r="A111" s="372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25">
      <c r="A112" s="372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25">
      <c r="A113" s="372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25">
      <c r="A114" s="372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25">
      <c r="A115" s="372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25">
      <c r="A116" s="372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25">
      <c r="A117" s="372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25">
      <c r="A118" s="372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25">
      <c r="A119" s="372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25">
      <c r="A120" s="372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25">
      <c r="A121" s="372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25">
      <c r="A122" s="372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25">
      <c r="A123" s="372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25">
      <c r="A124" s="372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25">
      <c r="A125" s="372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25">
      <c r="A126" s="372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25">
      <c r="A127" s="372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25">
      <c r="A128" s="372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25">
      <c r="A129" s="372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25">
      <c r="A130" s="372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25">
      <c r="A131" s="372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25">
      <c r="A132" s="372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25">
      <c r="A133" s="372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25">
      <c r="A134" s="372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25">
      <c r="A135" s="372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25">
      <c r="A136" s="372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25">
      <c r="A137" s="372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25">
      <c r="A138" s="372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25">
      <c r="A139" s="372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25">
      <c r="A140" s="372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25">
      <c r="A141" s="372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25">
      <c r="A142" s="372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25">
      <c r="A143" s="372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25">
      <c r="A144" s="372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25">
      <c r="A145" s="372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25">
      <c r="A146" s="372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25">
      <c r="A147" s="372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25">
      <c r="A148" s="372" t="s">
        <v>1078</v>
      </c>
      <c r="B148" s="342" t="s">
        <v>291</v>
      </c>
      <c r="C148" s="5" t="str">
        <f>"619217453424"</f>
        <v>619217453424</v>
      </c>
      <c r="D148" s="401">
        <v>2.27</v>
      </c>
      <c r="E148" s="310" t="s">
        <v>420</v>
      </c>
    </row>
    <row r="149" spans="1:5" x14ac:dyDescent="0.25">
      <c r="A149" s="372" t="s">
        <v>1078</v>
      </c>
      <c r="B149" s="342" t="s">
        <v>291</v>
      </c>
      <c r="C149" s="5" t="str">
        <f>"619217503404"</f>
        <v>619217503404</v>
      </c>
      <c r="D149" s="401">
        <v>2.2599999999999998</v>
      </c>
      <c r="E149" s="310" t="s">
        <v>420</v>
      </c>
    </row>
    <row r="150" spans="1:5" x14ac:dyDescent="0.25">
      <c r="A150" s="372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25">
      <c r="A151" s="372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25">
      <c r="A152" s="372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25">
      <c r="A153" s="372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25">
      <c r="A154" s="372" t="s">
        <v>1078</v>
      </c>
      <c r="B154" s="342" t="s">
        <v>291</v>
      </c>
      <c r="C154" s="5" t="str">
        <f>"619217503406"</f>
        <v>619217503406</v>
      </c>
      <c r="D154" s="401">
        <v>1.97</v>
      </c>
      <c r="E154" s="310" t="s">
        <v>420</v>
      </c>
    </row>
    <row r="155" spans="1:5" x14ac:dyDescent="0.25">
      <c r="A155" s="611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25">
      <c r="A156" s="646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25">
      <c r="A157" s="646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25">
      <c r="A158" s="646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25">
      <c r="A159" s="646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25">
      <c r="A160" s="611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25">
      <c r="A161" s="646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25">
      <c r="A162" s="646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25">
      <c r="A163" s="646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25">
      <c r="A164" s="646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25">
      <c r="A165" s="611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25">
      <c r="A166" s="646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25">
      <c r="A167" s="646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25">
      <c r="A168" s="646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25">
      <c r="A169" s="646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25">
      <c r="A170" s="611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25">
      <c r="A171" s="646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25">
      <c r="A172" s="646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25">
      <c r="A173" s="646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25">
      <c r="A174" s="646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25">
      <c r="A175" s="611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25">
      <c r="A176" s="646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25">
      <c r="A177" s="646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25">
      <c r="A178" s="646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25">
      <c r="A179" s="646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25">
      <c r="A180" s="611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25">
      <c r="A181" s="646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25">
      <c r="A182" s="646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25">
      <c r="A183" s="646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25">
      <c r="A184" s="646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25">
      <c r="A185" s="611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25">
      <c r="A186" s="646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25">
      <c r="A187" s="646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25">
      <c r="A188" s="646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25">
      <c r="A189" s="646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25">
      <c r="A190" s="611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25">
      <c r="A191" s="646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25">
      <c r="A192" s="646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25">
      <c r="A193" s="646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25">
      <c r="A194" s="646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25">
      <c r="A195" s="611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25">
      <c r="A196" s="646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25">
      <c r="A197" s="646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25">
      <c r="A198" s="646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25">
      <c r="A199" s="646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25">
      <c r="A200" s="611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25">
      <c r="A201" s="646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25">
      <c r="A202" s="646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25">
      <c r="A203" s="646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25">
      <c r="A204" s="646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25">
      <c r="A205" s="708" t="s">
        <v>1204</v>
      </c>
      <c r="B205" s="707" t="s">
        <v>643</v>
      </c>
      <c r="C205" s="648">
        <v>19201900751</v>
      </c>
      <c r="D205" s="648">
        <v>3.38</v>
      </c>
      <c r="E205" s="306" t="s">
        <v>419</v>
      </c>
    </row>
    <row r="206" spans="1:5" x14ac:dyDescent="0.25">
      <c r="A206" s="708" t="s">
        <v>1204</v>
      </c>
      <c r="B206" s="707" t="s">
        <v>643</v>
      </c>
      <c r="C206" s="648">
        <v>19201900783</v>
      </c>
      <c r="D206" s="648">
        <v>2.98</v>
      </c>
      <c r="E206" s="306" t="s">
        <v>419</v>
      </c>
    </row>
    <row r="207" spans="1:5" x14ac:dyDescent="0.25">
      <c r="A207" s="708" t="s">
        <v>1204</v>
      </c>
      <c r="B207" s="707" t="s">
        <v>643</v>
      </c>
      <c r="C207" s="648">
        <v>19201900800</v>
      </c>
      <c r="D207" s="648">
        <v>2.9</v>
      </c>
      <c r="E207" s="306" t="s">
        <v>419</v>
      </c>
    </row>
    <row r="208" spans="1:5" x14ac:dyDescent="0.25">
      <c r="A208" s="708" t="s">
        <v>1204</v>
      </c>
      <c r="B208" s="707" t="s">
        <v>643</v>
      </c>
      <c r="C208" s="648">
        <v>19201900757</v>
      </c>
      <c r="D208" s="648">
        <v>2.68</v>
      </c>
      <c r="E208" s="306" t="s">
        <v>419</v>
      </c>
    </row>
    <row r="209" spans="1:5" x14ac:dyDescent="0.25">
      <c r="A209" s="708" t="s">
        <v>1204</v>
      </c>
      <c r="B209" s="707" t="s">
        <v>643</v>
      </c>
      <c r="C209" s="648">
        <v>19201900788</v>
      </c>
      <c r="D209" s="648">
        <v>2.63</v>
      </c>
      <c r="E209" s="306" t="s">
        <v>419</v>
      </c>
    </row>
    <row r="210" spans="1:5" x14ac:dyDescent="0.25">
      <c r="A210" s="708" t="s">
        <v>1204</v>
      </c>
      <c r="B210" s="707" t="s">
        <v>643</v>
      </c>
      <c r="C210" s="648">
        <v>19201900737</v>
      </c>
      <c r="D210" s="648">
        <v>2.61</v>
      </c>
      <c r="E210" s="306" t="s">
        <v>419</v>
      </c>
    </row>
    <row r="211" spans="1:5" x14ac:dyDescent="0.25">
      <c r="A211" s="708" t="s">
        <v>1204</v>
      </c>
      <c r="B211" s="707" t="s">
        <v>643</v>
      </c>
      <c r="C211" s="648">
        <v>19201900746</v>
      </c>
      <c r="D211" s="648">
        <v>2.54</v>
      </c>
      <c r="E211" s="306" t="s">
        <v>419</v>
      </c>
    </row>
    <row r="212" spans="1:5" x14ac:dyDescent="0.25">
      <c r="A212" s="708" t="s">
        <v>1204</v>
      </c>
      <c r="B212" s="707" t="s">
        <v>643</v>
      </c>
      <c r="C212" s="648">
        <v>19201900733</v>
      </c>
      <c r="D212" s="648">
        <v>2.52</v>
      </c>
      <c r="E212" s="306" t="s">
        <v>419</v>
      </c>
    </row>
    <row r="213" spans="1:5" x14ac:dyDescent="0.25">
      <c r="A213" s="708" t="s">
        <v>1204</v>
      </c>
      <c r="B213" s="707" t="s">
        <v>643</v>
      </c>
      <c r="C213" s="648">
        <v>19201900785</v>
      </c>
      <c r="D213" s="648">
        <v>2.46</v>
      </c>
      <c r="E213" s="306" t="s">
        <v>419</v>
      </c>
    </row>
    <row r="214" spans="1:5" x14ac:dyDescent="0.25">
      <c r="A214" s="708" t="s">
        <v>1204</v>
      </c>
      <c r="B214" s="707" t="s">
        <v>643</v>
      </c>
      <c r="C214" s="648">
        <v>19201900790</v>
      </c>
      <c r="D214" s="648">
        <v>2.46</v>
      </c>
      <c r="E214" s="306" t="s">
        <v>419</v>
      </c>
    </row>
    <row r="215" spans="1:5" x14ac:dyDescent="0.25">
      <c r="A215" s="708" t="s">
        <v>1204</v>
      </c>
      <c r="B215" s="707" t="s">
        <v>643</v>
      </c>
      <c r="C215" s="648">
        <v>19201900764</v>
      </c>
      <c r="D215" s="648">
        <v>2.4500000000000002</v>
      </c>
      <c r="E215" s="306" t="s">
        <v>419</v>
      </c>
    </row>
    <row r="216" spans="1:5" x14ac:dyDescent="0.25">
      <c r="A216" s="708" t="s">
        <v>1204</v>
      </c>
      <c r="B216" s="707" t="s">
        <v>643</v>
      </c>
      <c r="C216" s="648">
        <v>19201900734</v>
      </c>
      <c r="D216" s="648">
        <v>2.37</v>
      </c>
      <c r="E216" s="306" t="s">
        <v>419</v>
      </c>
    </row>
    <row r="217" spans="1:5" x14ac:dyDescent="0.25">
      <c r="A217" s="708" t="s">
        <v>1204</v>
      </c>
      <c r="B217" s="707" t="s">
        <v>643</v>
      </c>
      <c r="C217" s="648">
        <v>19201900763</v>
      </c>
      <c r="D217" s="648">
        <v>2.34</v>
      </c>
      <c r="E217" s="306" t="s">
        <v>419</v>
      </c>
    </row>
    <row r="218" spans="1:5" x14ac:dyDescent="0.25">
      <c r="A218" s="708" t="s">
        <v>1204</v>
      </c>
      <c r="B218" s="707" t="s">
        <v>643</v>
      </c>
      <c r="C218" s="648">
        <v>19201900758</v>
      </c>
      <c r="D218" s="648">
        <v>2.2799999999999998</v>
      </c>
      <c r="E218" s="306" t="s">
        <v>419</v>
      </c>
    </row>
    <row r="219" spans="1:5" x14ac:dyDescent="0.25">
      <c r="A219" s="708" t="s">
        <v>1204</v>
      </c>
      <c r="B219" s="707" t="s">
        <v>643</v>
      </c>
      <c r="C219" s="648">
        <v>19201900776</v>
      </c>
      <c r="D219" s="648">
        <v>2.2200000000000002</v>
      </c>
      <c r="E219" s="306" t="s">
        <v>419</v>
      </c>
    </row>
    <row r="220" spans="1:5" x14ac:dyDescent="0.25">
      <c r="A220" s="708" t="s">
        <v>1204</v>
      </c>
      <c r="B220" s="707" t="s">
        <v>643</v>
      </c>
      <c r="C220" s="648">
        <v>19201900738</v>
      </c>
      <c r="D220" s="648">
        <v>2.21</v>
      </c>
      <c r="E220" s="306" t="s">
        <v>419</v>
      </c>
    </row>
    <row r="221" spans="1:5" x14ac:dyDescent="0.25">
      <c r="A221" s="708" t="s">
        <v>1204</v>
      </c>
      <c r="B221" s="707" t="s">
        <v>643</v>
      </c>
      <c r="C221" s="648">
        <v>19201900773</v>
      </c>
      <c r="D221" s="648">
        <v>2.19</v>
      </c>
      <c r="E221" s="306" t="s">
        <v>419</v>
      </c>
    </row>
    <row r="222" spans="1:5" x14ac:dyDescent="0.25">
      <c r="A222" s="708" t="s">
        <v>1204</v>
      </c>
      <c r="B222" s="707" t="s">
        <v>643</v>
      </c>
      <c r="C222" s="648">
        <v>19201900786</v>
      </c>
      <c r="D222" s="648">
        <v>2.16</v>
      </c>
      <c r="E222" s="306" t="s">
        <v>419</v>
      </c>
    </row>
    <row r="223" spans="1:5" x14ac:dyDescent="0.25">
      <c r="A223" s="708" t="s">
        <v>1204</v>
      </c>
      <c r="B223" s="707" t="s">
        <v>643</v>
      </c>
      <c r="C223" s="648">
        <v>19201900743</v>
      </c>
      <c r="D223" s="648">
        <v>2.1</v>
      </c>
      <c r="E223" s="306" t="s">
        <v>419</v>
      </c>
    </row>
    <row r="224" spans="1:5" x14ac:dyDescent="0.25">
      <c r="A224" s="708" t="s">
        <v>1204</v>
      </c>
      <c r="B224" s="707" t="s">
        <v>643</v>
      </c>
      <c r="C224" s="648">
        <v>19201900754</v>
      </c>
      <c r="D224" s="648">
        <v>2.06</v>
      </c>
      <c r="E224" s="306" t="s">
        <v>419</v>
      </c>
    </row>
    <row r="225" spans="1:5" x14ac:dyDescent="0.25">
      <c r="A225" s="708" t="s">
        <v>1204</v>
      </c>
      <c r="B225" s="707" t="s">
        <v>643</v>
      </c>
      <c r="C225" s="648">
        <v>19201900741</v>
      </c>
      <c r="D225" s="648">
        <v>2.0499999999999998</v>
      </c>
      <c r="E225" s="310" t="s">
        <v>420</v>
      </c>
    </row>
    <row r="226" spans="1:5" x14ac:dyDescent="0.25">
      <c r="A226" s="708" t="s">
        <v>1204</v>
      </c>
      <c r="B226" s="707" t="s">
        <v>643</v>
      </c>
      <c r="C226" s="648">
        <v>19201900767</v>
      </c>
      <c r="D226" s="648">
        <v>2.0299999999999998</v>
      </c>
      <c r="E226" s="310" t="s">
        <v>420</v>
      </c>
    </row>
    <row r="227" spans="1:5" x14ac:dyDescent="0.25">
      <c r="A227" s="708" t="s">
        <v>1204</v>
      </c>
      <c r="B227" s="707" t="s">
        <v>643</v>
      </c>
      <c r="C227" s="648">
        <v>19201900756</v>
      </c>
      <c r="D227" s="648">
        <v>2.02</v>
      </c>
      <c r="E227" s="310" t="s">
        <v>420</v>
      </c>
    </row>
    <row r="228" spans="1:5" x14ac:dyDescent="0.25">
      <c r="A228" s="708" t="s">
        <v>1204</v>
      </c>
      <c r="B228" s="707" t="s">
        <v>643</v>
      </c>
      <c r="C228" s="648">
        <v>19201900794</v>
      </c>
      <c r="D228" s="648">
        <v>2.0099999999999998</v>
      </c>
      <c r="E228" s="310" t="s">
        <v>420</v>
      </c>
    </row>
    <row r="229" spans="1:5" x14ac:dyDescent="0.25">
      <c r="A229" s="708" t="s">
        <v>1204</v>
      </c>
      <c r="B229" s="707" t="s">
        <v>643</v>
      </c>
      <c r="C229" s="648">
        <v>19201900801</v>
      </c>
      <c r="D229" s="648">
        <v>2.0099999999999998</v>
      </c>
      <c r="E229" s="310" t="s">
        <v>420</v>
      </c>
    </row>
    <row r="230" spans="1:5" x14ac:dyDescent="0.25">
      <c r="A230" s="708" t="s">
        <v>1204</v>
      </c>
      <c r="B230" s="707" t="s">
        <v>643</v>
      </c>
      <c r="C230" s="648">
        <v>19201900802</v>
      </c>
      <c r="D230" s="648">
        <v>2.0099999999999998</v>
      </c>
      <c r="E230" s="310" t="s">
        <v>420</v>
      </c>
    </row>
    <row r="231" spans="1:5" x14ac:dyDescent="0.25">
      <c r="A231" s="708" t="s">
        <v>1204</v>
      </c>
      <c r="B231" s="707" t="s">
        <v>643</v>
      </c>
      <c r="C231" s="648">
        <v>19201900735</v>
      </c>
      <c r="D231" s="648">
        <v>2</v>
      </c>
      <c r="E231" s="310" t="s">
        <v>420</v>
      </c>
    </row>
    <row r="232" spans="1:5" x14ac:dyDescent="0.25">
      <c r="A232" s="708" t="s">
        <v>1204</v>
      </c>
      <c r="B232" s="707" t="s">
        <v>643</v>
      </c>
      <c r="C232" s="648">
        <v>19201900766</v>
      </c>
      <c r="D232" s="648">
        <v>2</v>
      </c>
      <c r="E232" s="310" t="s">
        <v>420</v>
      </c>
    </row>
    <row r="233" spans="1:5" x14ac:dyDescent="0.25">
      <c r="A233" s="708" t="s">
        <v>1204</v>
      </c>
      <c r="B233" s="707" t="s">
        <v>643</v>
      </c>
      <c r="C233" s="648">
        <v>19201900781</v>
      </c>
      <c r="D233" s="648">
        <v>1.98</v>
      </c>
      <c r="E233" s="310" t="s">
        <v>420</v>
      </c>
    </row>
    <row r="234" spans="1:5" x14ac:dyDescent="0.25">
      <c r="A234" s="708" t="s">
        <v>1204</v>
      </c>
      <c r="B234" s="707" t="s">
        <v>643</v>
      </c>
      <c r="C234" s="648">
        <v>19201900771</v>
      </c>
      <c r="D234" s="648">
        <v>1.97</v>
      </c>
      <c r="E234" s="310" t="s">
        <v>420</v>
      </c>
    </row>
    <row r="235" spans="1:5" x14ac:dyDescent="0.25">
      <c r="A235" s="708" t="s">
        <v>1204</v>
      </c>
      <c r="B235" s="707" t="s">
        <v>643</v>
      </c>
      <c r="C235" s="648">
        <v>19201900770</v>
      </c>
      <c r="D235" s="648">
        <v>1.94</v>
      </c>
      <c r="E235" s="310" t="s">
        <v>420</v>
      </c>
    </row>
    <row r="236" spans="1:5" x14ac:dyDescent="0.25">
      <c r="A236" s="708" t="s">
        <v>1204</v>
      </c>
      <c r="B236" s="707" t="s">
        <v>643</v>
      </c>
      <c r="C236" s="648">
        <v>19201900797</v>
      </c>
      <c r="D236" s="648">
        <v>1.65</v>
      </c>
      <c r="E236" s="310" t="s">
        <v>420</v>
      </c>
    </row>
    <row r="237" spans="1:5" x14ac:dyDescent="0.25">
      <c r="A237" s="708" t="s">
        <v>1204</v>
      </c>
      <c r="B237" s="707" t="s">
        <v>641</v>
      </c>
      <c r="C237" s="648">
        <v>19201900780</v>
      </c>
      <c r="D237" s="648">
        <v>2.7</v>
      </c>
      <c r="E237" s="306" t="s">
        <v>419</v>
      </c>
    </row>
    <row r="238" spans="1:5" x14ac:dyDescent="0.25">
      <c r="A238" s="708" t="s">
        <v>1204</v>
      </c>
      <c r="B238" s="707" t="s">
        <v>641</v>
      </c>
      <c r="C238" s="648">
        <v>19201900762</v>
      </c>
      <c r="D238" s="648">
        <v>2.61</v>
      </c>
      <c r="E238" s="306" t="s">
        <v>419</v>
      </c>
    </row>
    <row r="239" spans="1:5" x14ac:dyDescent="0.25">
      <c r="A239" s="708" t="s">
        <v>1204</v>
      </c>
      <c r="B239" s="707" t="s">
        <v>641</v>
      </c>
      <c r="C239" s="648">
        <v>19201900775</v>
      </c>
      <c r="D239" s="648">
        <v>2.59</v>
      </c>
      <c r="E239" s="306" t="s">
        <v>419</v>
      </c>
    </row>
    <row r="240" spans="1:5" x14ac:dyDescent="0.25">
      <c r="A240" s="708" t="s">
        <v>1204</v>
      </c>
      <c r="B240" s="707" t="s">
        <v>641</v>
      </c>
      <c r="C240" s="648">
        <v>19201900759</v>
      </c>
      <c r="D240" s="648">
        <v>2.4300000000000002</v>
      </c>
      <c r="E240" s="306" t="s">
        <v>419</v>
      </c>
    </row>
    <row r="241" spans="1:7" x14ac:dyDescent="0.25">
      <c r="A241" s="708" t="s">
        <v>1204</v>
      </c>
      <c r="B241" s="707" t="s">
        <v>641</v>
      </c>
      <c r="C241" s="648">
        <v>19201900761</v>
      </c>
      <c r="D241" s="648">
        <v>2.27</v>
      </c>
      <c r="E241" s="306" t="s">
        <v>419</v>
      </c>
    </row>
    <row r="242" spans="1:7" x14ac:dyDescent="0.25">
      <c r="A242" s="708" t="s">
        <v>1204</v>
      </c>
      <c r="B242" s="707" t="s">
        <v>641</v>
      </c>
      <c r="C242" s="648">
        <v>19201900796</v>
      </c>
      <c r="D242" s="648">
        <v>2.15</v>
      </c>
      <c r="E242" s="306" t="s">
        <v>419</v>
      </c>
    </row>
    <row r="243" spans="1:7" x14ac:dyDescent="0.25">
      <c r="A243" s="708" t="s">
        <v>1204</v>
      </c>
      <c r="B243" s="707" t="s">
        <v>641</v>
      </c>
      <c r="C243" s="648">
        <v>19201900782</v>
      </c>
      <c r="D243" s="648">
        <v>2.13</v>
      </c>
      <c r="E243" s="306" t="s">
        <v>419</v>
      </c>
    </row>
    <row r="244" spans="1:7" x14ac:dyDescent="0.25">
      <c r="A244" s="708" t="s">
        <v>1204</v>
      </c>
      <c r="B244" s="707" t="s">
        <v>641</v>
      </c>
      <c r="C244" s="648">
        <v>19201900768</v>
      </c>
      <c r="D244" s="648">
        <v>1.99</v>
      </c>
      <c r="E244" s="310" t="s">
        <v>420</v>
      </c>
    </row>
    <row r="245" spans="1:7" x14ac:dyDescent="0.25">
      <c r="A245" s="708" t="s">
        <v>1204</v>
      </c>
      <c r="B245" s="707" t="s">
        <v>641</v>
      </c>
      <c r="C245" s="648">
        <v>19201900777</v>
      </c>
      <c r="D245" s="648">
        <v>1.95</v>
      </c>
      <c r="E245" s="310" t="s">
        <v>420</v>
      </c>
    </row>
    <row r="246" spans="1:7" x14ac:dyDescent="0.25">
      <c r="A246" s="708" t="s">
        <v>1204</v>
      </c>
      <c r="B246" s="707" t="s">
        <v>641</v>
      </c>
      <c r="C246" s="648">
        <v>19201900769</v>
      </c>
      <c r="D246" s="648">
        <v>1.94</v>
      </c>
      <c r="E246" s="310" t="s">
        <v>420</v>
      </c>
    </row>
    <row r="247" spans="1:7" x14ac:dyDescent="0.25">
      <c r="A247" t="s">
        <v>1264</v>
      </c>
      <c r="B247" t="s">
        <v>1265</v>
      </c>
      <c r="C247" s="648">
        <v>19202000821</v>
      </c>
      <c r="D247" s="648">
        <v>3.33</v>
      </c>
      <c r="E247" s="306" t="s">
        <v>419</v>
      </c>
      <c r="F247" s="648"/>
      <c r="G247" s="648"/>
    </row>
    <row r="248" spans="1:7" x14ac:dyDescent="0.25">
      <c r="A248" s="648" t="s">
        <v>1264</v>
      </c>
      <c r="B248" s="648" t="s">
        <v>1266</v>
      </c>
      <c r="C248" s="648">
        <v>19202000836</v>
      </c>
      <c r="D248" s="648">
        <v>3.05</v>
      </c>
      <c r="E248" s="306" t="s">
        <v>419</v>
      </c>
      <c r="F248" s="648"/>
      <c r="G248" s="648"/>
    </row>
    <row r="249" spans="1:7" x14ac:dyDescent="0.25">
      <c r="A249" s="648" t="s">
        <v>1264</v>
      </c>
      <c r="B249" s="648" t="s">
        <v>1265</v>
      </c>
      <c r="C249" s="648">
        <v>19202000815</v>
      </c>
      <c r="D249" s="648">
        <v>2.95</v>
      </c>
      <c r="E249" s="306" t="s">
        <v>419</v>
      </c>
      <c r="F249" s="648"/>
      <c r="G249" s="648"/>
    </row>
    <row r="250" spans="1:7" x14ac:dyDescent="0.25">
      <c r="A250" s="648" t="s">
        <v>1264</v>
      </c>
      <c r="B250" s="648" t="s">
        <v>1266</v>
      </c>
      <c r="C250" s="648">
        <v>19202000820</v>
      </c>
      <c r="D250" s="648">
        <v>2.86</v>
      </c>
      <c r="E250" s="306" t="s">
        <v>419</v>
      </c>
      <c r="F250" s="648"/>
      <c r="G250" s="648"/>
    </row>
    <row r="251" spans="1:7" x14ac:dyDescent="0.25">
      <c r="A251" s="648" t="s">
        <v>1264</v>
      </c>
      <c r="B251" s="648" t="s">
        <v>1265</v>
      </c>
      <c r="C251" s="648">
        <v>19202000844</v>
      </c>
      <c r="D251" s="648">
        <v>2.81</v>
      </c>
      <c r="E251" s="306" t="s">
        <v>419</v>
      </c>
      <c r="F251" s="648"/>
      <c r="G251" s="648"/>
    </row>
    <row r="252" spans="1:7" x14ac:dyDescent="0.25">
      <c r="A252" s="648" t="s">
        <v>1264</v>
      </c>
      <c r="B252" s="648" t="s">
        <v>1266</v>
      </c>
      <c r="C252" s="648">
        <v>19202000827</v>
      </c>
      <c r="D252" s="648">
        <v>2.72</v>
      </c>
      <c r="E252" s="306" t="s">
        <v>419</v>
      </c>
      <c r="F252" s="648"/>
      <c r="G252" s="648"/>
    </row>
    <row r="253" spans="1:7" x14ac:dyDescent="0.25">
      <c r="A253" s="648" t="s">
        <v>1264</v>
      </c>
      <c r="B253" s="648" t="s">
        <v>1265</v>
      </c>
      <c r="C253" s="648">
        <v>19202000824</v>
      </c>
      <c r="D253" s="648">
        <v>2.71</v>
      </c>
      <c r="E253" s="306" t="s">
        <v>419</v>
      </c>
      <c r="F253" s="648"/>
      <c r="G253" s="648"/>
    </row>
    <row r="254" spans="1:7" x14ac:dyDescent="0.25">
      <c r="A254" s="648" t="s">
        <v>1264</v>
      </c>
      <c r="B254" s="648" t="s">
        <v>1266</v>
      </c>
      <c r="C254" s="648">
        <v>19202000831</v>
      </c>
      <c r="D254" s="648">
        <v>2.71</v>
      </c>
      <c r="E254" s="306" t="s">
        <v>419</v>
      </c>
      <c r="F254" s="648"/>
      <c r="G254" s="648"/>
    </row>
    <row r="255" spans="1:7" x14ac:dyDescent="0.25">
      <c r="A255" s="648" t="s">
        <v>1264</v>
      </c>
      <c r="B255" s="648" t="s">
        <v>1265</v>
      </c>
      <c r="C255" s="648">
        <v>19202000828</v>
      </c>
      <c r="D255" s="648">
        <v>2.67</v>
      </c>
      <c r="E255" s="306" t="s">
        <v>419</v>
      </c>
      <c r="F255" s="648"/>
      <c r="G255" s="648"/>
    </row>
    <row r="256" spans="1:7" x14ac:dyDescent="0.25">
      <c r="A256" s="648" t="s">
        <v>1264</v>
      </c>
      <c r="B256" s="648" t="s">
        <v>1266</v>
      </c>
      <c r="C256" s="648">
        <v>19202000822</v>
      </c>
      <c r="D256" s="648">
        <v>2.59</v>
      </c>
      <c r="E256" s="306" t="s">
        <v>419</v>
      </c>
      <c r="F256" s="648"/>
      <c r="G256" s="648"/>
    </row>
    <row r="257" spans="1:7" x14ac:dyDescent="0.25">
      <c r="A257" s="648" t="s">
        <v>1264</v>
      </c>
      <c r="B257" s="648" t="s">
        <v>1265</v>
      </c>
      <c r="C257" s="648">
        <v>19202000838</v>
      </c>
      <c r="D257" s="648">
        <v>2.54</v>
      </c>
      <c r="E257" s="306" t="s">
        <v>419</v>
      </c>
      <c r="F257" s="648"/>
      <c r="G257" s="648"/>
    </row>
    <row r="258" spans="1:7" x14ac:dyDescent="0.25">
      <c r="A258" s="648" t="s">
        <v>1264</v>
      </c>
      <c r="B258" s="648" t="s">
        <v>1266</v>
      </c>
      <c r="C258" s="648">
        <v>19202000832</v>
      </c>
      <c r="D258" s="648">
        <v>2.5299999999999998</v>
      </c>
      <c r="E258" s="306" t="s">
        <v>419</v>
      </c>
      <c r="F258" s="648"/>
      <c r="G258" s="648"/>
    </row>
    <row r="259" spans="1:7" x14ac:dyDescent="0.25">
      <c r="A259" s="648" t="s">
        <v>1264</v>
      </c>
      <c r="B259" s="648" t="s">
        <v>1265</v>
      </c>
      <c r="C259" s="648">
        <v>19202000834</v>
      </c>
      <c r="D259" s="648">
        <v>2.5099999999999998</v>
      </c>
      <c r="E259" s="306" t="s">
        <v>419</v>
      </c>
      <c r="F259" s="648"/>
      <c r="G259" s="648"/>
    </row>
    <row r="260" spans="1:7" x14ac:dyDescent="0.25">
      <c r="A260" s="648" t="s">
        <v>1264</v>
      </c>
      <c r="B260" s="648" t="s">
        <v>1266</v>
      </c>
      <c r="C260" s="648">
        <v>19202000829</v>
      </c>
      <c r="D260" s="648">
        <v>2.4900000000000002</v>
      </c>
      <c r="E260" s="306" t="s">
        <v>419</v>
      </c>
      <c r="F260" s="648"/>
      <c r="G260" s="648"/>
    </row>
    <row r="261" spans="1:7" x14ac:dyDescent="0.25">
      <c r="A261" s="648" t="s">
        <v>1264</v>
      </c>
      <c r="B261" s="648" t="s">
        <v>1266</v>
      </c>
      <c r="C261" s="648">
        <v>19202000848</v>
      </c>
      <c r="D261" s="648">
        <v>2.48</v>
      </c>
      <c r="E261" s="306" t="s">
        <v>419</v>
      </c>
      <c r="F261" s="648"/>
      <c r="G261" s="648"/>
    </row>
    <row r="262" spans="1:7" x14ac:dyDescent="0.25">
      <c r="A262" s="648" t="s">
        <v>1264</v>
      </c>
      <c r="B262" s="648" t="s">
        <v>1265</v>
      </c>
      <c r="C262" s="648">
        <v>19202000796</v>
      </c>
      <c r="D262" s="648">
        <v>2.4700000000000002</v>
      </c>
      <c r="E262" s="306" t="s">
        <v>419</v>
      </c>
      <c r="F262" s="648"/>
      <c r="G262" s="648"/>
    </row>
    <row r="263" spans="1:7" x14ac:dyDescent="0.25">
      <c r="A263" s="648" t="s">
        <v>1264</v>
      </c>
      <c r="B263" s="648" t="s">
        <v>1266</v>
      </c>
      <c r="C263" s="648">
        <v>19202000793</v>
      </c>
      <c r="D263" s="648">
        <v>2.39</v>
      </c>
      <c r="E263" s="306" t="s">
        <v>419</v>
      </c>
      <c r="F263" s="648"/>
      <c r="G263" s="648"/>
    </row>
    <row r="264" spans="1:7" x14ac:dyDescent="0.25">
      <c r="A264" s="648" t="s">
        <v>1264</v>
      </c>
      <c r="B264" s="648" t="s">
        <v>1265</v>
      </c>
      <c r="C264" s="648">
        <v>19202000817</v>
      </c>
      <c r="D264" s="648">
        <v>2.38</v>
      </c>
      <c r="E264" s="306" t="s">
        <v>419</v>
      </c>
      <c r="F264" s="648"/>
      <c r="G264" s="648"/>
    </row>
    <row r="265" spans="1:7" x14ac:dyDescent="0.25">
      <c r="A265" s="648" t="s">
        <v>1264</v>
      </c>
      <c r="B265" s="648" t="s">
        <v>1266</v>
      </c>
      <c r="C265" s="648">
        <v>19202000851</v>
      </c>
      <c r="D265" s="648">
        <v>2.34</v>
      </c>
      <c r="E265" s="306" t="s">
        <v>419</v>
      </c>
      <c r="F265" s="648"/>
      <c r="G265" s="648"/>
    </row>
    <row r="266" spans="1:7" x14ac:dyDescent="0.25">
      <c r="A266" s="648" t="s">
        <v>1264</v>
      </c>
      <c r="B266" s="648" t="s">
        <v>1265</v>
      </c>
      <c r="C266" s="648">
        <v>19202000818</v>
      </c>
      <c r="D266" s="648">
        <v>2.31</v>
      </c>
      <c r="E266" s="310" t="s">
        <v>420</v>
      </c>
      <c r="F266" s="648"/>
      <c r="G266" s="648"/>
    </row>
    <row r="267" spans="1:7" x14ac:dyDescent="0.25">
      <c r="A267" s="648" t="s">
        <v>1264</v>
      </c>
      <c r="B267" s="648" t="s">
        <v>1266</v>
      </c>
      <c r="C267" s="648">
        <v>19202000823</v>
      </c>
      <c r="D267" s="648">
        <v>2.16</v>
      </c>
      <c r="E267" s="310" t="s">
        <v>420</v>
      </c>
      <c r="F267" s="648"/>
      <c r="G267" s="648"/>
    </row>
    <row r="268" spans="1:7" x14ac:dyDescent="0.25">
      <c r="A268" s="648" t="s">
        <v>1264</v>
      </c>
      <c r="B268" s="648" t="s">
        <v>1265</v>
      </c>
      <c r="C268" s="648">
        <v>19202000826</v>
      </c>
      <c r="D268" s="648">
        <v>2.12</v>
      </c>
      <c r="E268" s="310" t="s">
        <v>420</v>
      </c>
      <c r="F268" s="648"/>
      <c r="G268" s="648"/>
    </row>
    <row r="269" spans="1:7" x14ac:dyDescent="0.25">
      <c r="A269" s="648" t="s">
        <v>1264</v>
      </c>
      <c r="B269" s="648" t="s">
        <v>1266</v>
      </c>
      <c r="C269" s="648">
        <v>19202000825</v>
      </c>
      <c r="D269" s="648">
        <v>2.04</v>
      </c>
      <c r="E269" s="310" t="s">
        <v>420</v>
      </c>
      <c r="F269" s="648"/>
      <c r="G269" s="648"/>
    </row>
    <row r="270" spans="1:7" x14ac:dyDescent="0.25">
      <c r="A270" s="648" t="s">
        <v>1264</v>
      </c>
      <c r="B270" s="648" t="s">
        <v>1266</v>
      </c>
      <c r="C270" s="648">
        <v>19202000819</v>
      </c>
      <c r="D270" s="648">
        <v>2.0299999999999998</v>
      </c>
      <c r="E270" s="310" t="s">
        <v>420</v>
      </c>
      <c r="F270" s="648"/>
      <c r="G270" s="648"/>
    </row>
    <row r="271" spans="1:7" x14ac:dyDescent="0.25">
      <c r="A271" s="648" t="s">
        <v>1264</v>
      </c>
      <c r="B271" s="648" t="s">
        <v>1265</v>
      </c>
      <c r="C271" s="648">
        <v>19202000830</v>
      </c>
      <c r="D271" s="648">
        <v>2.0099999999999998</v>
      </c>
      <c r="E271" s="310" t="s">
        <v>420</v>
      </c>
      <c r="F271" s="648"/>
      <c r="G271" s="648"/>
    </row>
    <row r="272" spans="1:7" x14ac:dyDescent="0.25">
      <c r="A272" s="648" t="s">
        <v>1264</v>
      </c>
      <c r="B272" s="648" t="s">
        <v>1266</v>
      </c>
      <c r="C272" s="648">
        <v>19202000855</v>
      </c>
      <c r="D272" s="648">
        <v>2.0099999999999998</v>
      </c>
      <c r="E272" s="310" t="s">
        <v>420</v>
      </c>
      <c r="F272" s="648"/>
      <c r="G272" s="648"/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workbookViewId="0">
      <pane ySplit="2" topLeftCell="A315" activePane="bottomLeft" state="frozen"/>
      <selection pane="bottomLeft" activeCell="I327" sqref="I327:I330"/>
    </sheetView>
  </sheetViews>
  <sheetFormatPr defaultRowHeight="15" x14ac:dyDescent="0.25"/>
  <cols>
    <col min="1" max="1" width="24" customWidth="1"/>
    <col min="2" max="2" width="48" customWidth="1"/>
    <col min="3" max="3" width="19.42578125" customWidth="1"/>
    <col min="4" max="4" width="13.140625" customWidth="1"/>
    <col min="5" max="5" width="15.140625" customWidth="1"/>
  </cols>
  <sheetData>
    <row r="1" spans="1:5" ht="15.75" x14ac:dyDescent="0.25">
      <c r="A1" s="819" t="s">
        <v>29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2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2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2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2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2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2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2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2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2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2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2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2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2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2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2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2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2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2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2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2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2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2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2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2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2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2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2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2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2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.75" thickBot="1" x14ac:dyDescent="0.3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2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2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.75" thickBot="1" x14ac:dyDescent="0.3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2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2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2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2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2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2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2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2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2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2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2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2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2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2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2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2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2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2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2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2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2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2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2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2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2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2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2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2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2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2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2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2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2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2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2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2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2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2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2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2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2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2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2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2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2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2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2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2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2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2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2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2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2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2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2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2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2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2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2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.75" thickBot="1" x14ac:dyDescent="0.3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2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.75" thickBot="1" x14ac:dyDescent="0.3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2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25">
      <c r="A100" s="386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2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25">
      <c r="A102" s="386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25">
      <c r="A103" s="386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25">
      <c r="A104" s="386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25">
      <c r="A105" s="386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25">
      <c r="A106" s="386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25">
      <c r="A107" s="386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25">
      <c r="A108" s="386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25">
      <c r="A109" s="386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25">
      <c r="A110" s="386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25">
      <c r="A111" s="386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25">
      <c r="A112" s="386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25">
      <c r="A113" s="386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25">
      <c r="A114" s="386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25">
      <c r="A115" s="386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25">
      <c r="A116" s="386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25">
      <c r="A117" s="386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25">
      <c r="A118" s="386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25">
      <c r="A119" s="386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25">
      <c r="A120" s="386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25">
      <c r="A121" s="386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25">
      <c r="A122" s="386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25">
      <c r="A123" s="386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25">
      <c r="A124" s="386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25">
      <c r="A125" s="386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25">
      <c r="A126" s="386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25">
      <c r="A127" s="386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25">
      <c r="A128" s="386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25">
      <c r="A129" s="386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25">
      <c r="A130" s="386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25">
      <c r="A131" s="386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25">
      <c r="A132" s="386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25">
      <c r="A133" s="386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25">
      <c r="A134" s="386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25">
      <c r="A135" s="386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25">
      <c r="A136" s="386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25">
      <c r="A137" s="386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25">
      <c r="A138" s="386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25">
      <c r="A139" s="386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25">
      <c r="A140" s="386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25">
      <c r="A141" s="386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25">
      <c r="A142" s="386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25">
      <c r="A143" s="386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25">
      <c r="A144" s="386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25">
      <c r="A145" s="386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25">
      <c r="A146" s="386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25">
      <c r="A147" s="386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25">
      <c r="A148" s="386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25">
      <c r="A149" s="386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25">
      <c r="A150" s="386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25">
      <c r="A151" s="386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25">
      <c r="A152" s="386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25">
      <c r="A153" s="386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25">
      <c r="A154" s="386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25">
      <c r="A155" s="386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25">
      <c r="A156" s="386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25">
      <c r="A157" s="386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25">
      <c r="A158" s="386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25">
      <c r="A159" s="386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25">
      <c r="A160" s="386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25">
      <c r="A161" s="386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25">
      <c r="A162" s="386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25">
      <c r="A163" s="386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25">
      <c r="A164" s="386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25">
      <c r="A165" s="386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25">
      <c r="A166" s="386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25">
      <c r="A167" s="386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25">
      <c r="A168" s="386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25">
      <c r="A169" s="386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25">
      <c r="A170" s="386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25">
      <c r="A171" s="386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25">
      <c r="A172" s="386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25">
      <c r="A173" s="386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25">
      <c r="A174" s="386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25">
      <c r="A175" s="473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4" t="s">
        <v>420</v>
      </c>
      <c r="F175" s="2"/>
    </row>
    <row r="176" spans="1:6" x14ac:dyDescent="0.25">
      <c r="A176" s="386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25">
      <c r="A177" s="386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25">
      <c r="A178" s="386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25">
      <c r="A179" s="386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25">
      <c r="A180" s="386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25">
      <c r="A181" s="386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25">
      <c r="A182" s="386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25">
      <c r="A183" s="386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25">
      <c r="A184" s="386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25">
      <c r="A185" s="386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25">
      <c r="A186" s="386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25">
      <c r="A187" s="386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25">
      <c r="A188" s="386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25">
      <c r="A189" s="386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25">
      <c r="A190" s="386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25">
      <c r="A191" s="386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25">
      <c r="A192" s="386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25">
      <c r="A193" s="386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25">
      <c r="A194" s="386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25">
      <c r="A195" s="386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25">
      <c r="A196" s="386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25">
      <c r="A197" s="386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25">
      <c r="A198" s="386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25">
      <c r="A199" s="386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25">
      <c r="A200" s="386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25">
      <c r="A201" s="386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25">
      <c r="A202" s="386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25">
      <c r="A203" s="386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25">
      <c r="A204" s="386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25">
      <c r="A205" s="386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25">
      <c r="A206" s="386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25">
      <c r="A207" s="386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25">
      <c r="A208" s="386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25">
      <c r="A209" s="386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25">
      <c r="A210" s="386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25">
      <c r="A211" s="386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25">
      <c r="A212" s="386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25">
      <c r="A213" s="386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25">
      <c r="A214" s="386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25">
      <c r="A215" s="386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25">
      <c r="A216" s="386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25">
      <c r="A217" s="386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25">
      <c r="A218" s="386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25">
      <c r="A219" s="386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25">
      <c r="A220" s="386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25">
      <c r="A221" s="386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25">
      <c r="A222" s="386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25">
      <c r="A223" s="386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25">
      <c r="A224" s="386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25">
      <c r="A225" s="386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25">
      <c r="A226" s="386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25">
      <c r="A227" s="386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25">
      <c r="A228" s="386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25">
      <c r="A229" s="386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75" x14ac:dyDescent="0.25">
      <c r="A230" s="617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75" x14ac:dyDescent="0.25">
      <c r="A231" s="617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75" x14ac:dyDescent="0.25">
      <c r="A232" s="617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75" x14ac:dyDescent="0.25">
      <c r="A233" s="617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75" x14ac:dyDescent="0.25">
      <c r="A234" s="617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75" x14ac:dyDescent="0.25">
      <c r="A235" s="617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75" x14ac:dyDescent="0.25">
      <c r="A236" s="617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75" x14ac:dyDescent="0.25">
      <c r="A237" s="617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75" x14ac:dyDescent="0.25">
      <c r="A238" s="617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75" x14ac:dyDescent="0.25">
      <c r="A239" s="617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75" x14ac:dyDescent="0.25">
      <c r="A240" s="617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75" x14ac:dyDescent="0.25">
      <c r="A241" s="617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75" x14ac:dyDescent="0.25">
      <c r="A242" s="617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75" x14ac:dyDescent="0.25">
      <c r="A243" s="617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75" x14ac:dyDescent="0.25">
      <c r="A244" s="617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75" x14ac:dyDescent="0.25">
      <c r="A245" s="617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75" x14ac:dyDescent="0.25">
      <c r="A246" s="617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75" x14ac:dyDescent="0.25">
      <c r="A247" s="617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75" x14ac:dyDescent="0.25">
      <c r="A248" s="617" t="s">
        <v>1132</v>
      </c>
      <c r="B248" s="256" t="s">
        <v>472</v>
      </c>
      <c r="C248" s="619">
        <v>19201800397</v>
      </c>
      <c r="D248" s="26">
        <v>62.8</v>
      </c>
      <c r="E248" s="226" t="s">
        <v>420</v>
      </c>
    </row>
    <row r="249" spans="1:5" ht="15.75" x14ac:dyDescent="0.25">
      <c r="A249" s="617" t="s">
        <v>1132</v>
      </c>
      <c r="B249" s="256" t="s">
        <v>472</v>
      </c>
      <c r="C249" s="619">
        <v>19201800349</v>
      </c>
      <c r="D249" s="26">
        <v>61.58</v>
      </c>
      <c r="E249" s="226" t="s">
        <v>420</v>
      </c>
    </row>
    <row r="250" spans="1:5" ht="15.75" x14ac:dyDescent="0.25">
      <c r="A250" s="617" t="s">
        <v>1132</v>
      </c>
      <c r="B250" s="256" t="s">
        <v>472</v>
      </c>
      <c r="C250" s="619">
        <v>19201800396</v>
      </c>
      <c r="D250" s="26">
        <v>61.48</v>
      </c>
      <c r="E250" s="226" t="s">
        <v>420</v>
      </c>
    </row>
    <row r="251" spans="1:5" ht="15.75" x14ac:dyDescent="0.25">
      <c r="A251" s="617" t="s">
        <v>1132</v>
      </c>
      <c r="B251" s="256" t="s">
        <v>472</v>
      </c>
      <c r="C251" s="619">
        <v>19201800380</v>
      </c>
      <c r="D251" s="26">
        <v>61.47</v>
      </c>
      <c r="E251" s="226" t="s">
        <v>420</v>
      </c>
    </row>
    <row r="252" spans="1:5" ht="15.75" x14ac:dyDescent="0.25">
      <c r="A252" s="617" t="s">
        <v>1132</v>
      </c>
      <c r="B252" s="256" t="s">
        <v>472</v>
      </c>
      <c r="C252" s="619">
        <v>19201800398</v>
      </c>
      <c r="D252" s="26">
        <v>61.01</v>
      </c>
      <c r="E252" s="226" t="s">
        <v>420</v>
      </c>
    </row>
    <row r="253" spans="1:5" ht="15.75" x14ac:dyDescent="0.25">
      <c r="A253" s="617" t="s">
        <v>1132</v>
      </c>
      <c r="B253" s="256" t="s">
        <v>472</v>
      </c>
      <c r="C253" s="619">
        <v>19201800363</v>
      </c>
      <c r="D253" s="26">
        <v>60.57</v>
      </c>
      <c r="E253" s="226" t="s">
        <v>420</v>
      </c>
    </row>
    <row r="254" spans="1:5" ht="15.75" x14ac:dyDescent="0.25">
      <c r="A254" s="617" t="s">
        <v>1132</v>
      </c>
      <c r="B254" s="256" t="s">
        <v>472</v>
      </c>
      <c r="C254" s="619">
        <v>19201800413</v>
      </c>
      <c r="D254" s="26">
        <v>58.46</v>
      </c>
      <c r="E254" s="226" t="s">
        <v>420</v>
      </c>
    </row>
    <row r="255" spans="1:5" ht="15.75" x14ac:dyDescent="0.25">
      <c r="A255" s="617" t="s">
        <v>1132</v>
      </c>
      <c r="B255" s="256" t="s">
        <v>472</v>
      </c>
      <c r="C255" s="619">
        <v>19201800411</v>
      </c>
      <c r="D255" s="26">
        <v>58.01</v>
      </c>
      <c r="E255" s="226" t="s">
        <v>420</v>
      </c>
    </row>
    <row r="256" spans="1:5" ht="15.75" x14ac:dyDescent="0.25">
      <c r="A256" s="617" t="s">
        <v>1132</v>
      </c>
      <c r="B256" s="256" t="s">
        <v>472</v>
      </c>
      <c r="C256" s="619">
        <v>19201800364</v>
      </c>
      <c r="D256" s="26">
        <v>57.8</v>
      </c>
      <c r="E256" s="226" t="s">
        <v>420</v>
      </c>
    </row>
    <row r="257" spans="1:5" ht="15.75" x14ac:dyDescent="0.25">
      <c r="A257" s="617" t="s">
        <v>1132</v>
      </c>
      <c r="B257" s="256" t="s">
        <v>472</v>
      </c>
      <c r="C257" s="619">
        <v>19201800355</v>
      </c>
      <c r="D257" s="26">
        <v>55.9</v>
      </c>
      <c r="E257" s="226" t="s">
        <v>420</v>
      </c>
    </row>
    <row r="258" spans="1:5" ht="15.75" x14ac:dyDescent="0.25">
      <c r="A258" s="617" t="s">
        <v>1132</v>
      </c>
      <c r="B258" s="256" t="s">
        <v>472</v>
      </c>
      <c r="C258" s="619">
        <v>19201800376</v>
      </c>
      <c r="D258" s="26">
        <v>54.57</v>
      </c>
      <c r="E258" s="226" t="s">
        <v>420</v>
      </c>
    </row>
    <row r="259" spans="1:5" ht="15.75" x14ac:dyDescent="0.25">
      <c r="A259" s="617" t="s">
        <v>1132</v>
      </c>
      <c r="B259" s="256" t="s">
        <v>472</v>
      </c>
      <c r="C259" s="619">
        <v>19201800343</v>
      </c>
      <c r="D259" s="26">
        <v>50.57</v>
      </c>
      <c r="E259" s="226" t="s">
        <v>420</v>
      </c>
    </row>
    <row r="260" spans="1:5" ht="15.75" x14ac:dyDescent="0.25">
      <c r="A260" s="617" t="s">
        <v>1132</v>
      </c>
      <c r="B260" s="256" t="s">
        <v>472</v>
      </c>
      <c r="C260" s="619">
        <v>19201800352</v>
      </c>
      <c r="D260" s="26">
        <v>49.23</v>
      </c>
      <c r="E260" s="226" t="s">
        <v>420</v>
      </c>
    </row>
    <row r="261" spans="1:5" ht="15.75" x14ac:dyDescent="0.25">
      <c r="A261" s="617" t="s">
        <v>1132</v>
      </c>
      <c r="B261" s="256" t="s">
        <v>472</v>
      </c>
      <c r="C261" s="619">
        <v>19201800348</v>
      </c>
      <c r="D261" s="26">
        <v>47.68</v>
      </c>
      <c r="E261" s="226" t="s">
        <v>420</v>
      </c>
    </row>
    <row r="262" spans="1:5" ht="15.75" x14ac:dyDescent="0.25">
      <c r="A262" s="617" t="s">
        <v>1132</v>
      </c>
      <c r="B262" s="256" t="s">
        <v>472</v>
      </c>
      <c r="C262" s="619">
        <v>19201800342</v>
      </c>
      <c r="D262" s="26">
        <v>44.46</v>
      </c>
      <c r="E262" s="226" t="s">
        <v>420</v>
      </c>
    </row>
    <row r="263" spans="1:5" ht="15.75" x14ac:dyDescent="0.25">
      <c r="A263" s="617" t="s">
        <v>1132</v>
      </c>
      <c r="B263" s="256" t="s">
        <v>472</v>
      </c>
      <c r="C263" s="619">
        <v>19201800412</v>
      </c>
      <c r="D263" s="26">
        <v>40.340000000000003</v>
      </c>
      <c r="E263" s="226" t="s">
        <v>420</v>
      </c>
    </row>
    <row r="264" spans="1:5" ht="15.75" x14ac:dyDescent="0.25">
      <c r="A264" s="617" t="s">
        <v>1132</v>
      </c>
      <c r="B264" s="256" t="s">
        <v>433</v>
      </c>
      <c r="C264" s="11">
        <v>19201800350</v>
      </c>
      <c r="D264" s="620">
        <v>79.38</v>
      </c>
      <c r="E264" s="225" t="s">
        <v>419</v>
      </c>
    </row>
    <row r="265" spans="1:5" ht="15.75" x14ac:dyDescent="0.25">
      <c r="A265" s="617" t="s">
        <v>1132</v>
      </c>
      <c r="B265" s="256" t="s">
        <v>433</v>
      </c>
      <c r="C265" s="11">
        <v>19201800394</v>
      </c>
      <c r="D265" s="620">
        <v>78.13</v>
      </c>
      <c r="E265" s="225" t="s">
        <v>419</v>
      </c>
    </row>
    <row r="266" spans="1:5" ht="15.75" x14ac:dyDescent="0.25">
      <c r="A266" s="617" t="s">
        <v>1132</v>
      </c>
      <c r="B266" s="256" t="s">
        <v>433</v>
      </c>
      <c r="C266" s="11">
        <v>19201800378</v>
      </c>
      <c r="D266" s="620">
        <v>74.510000000000005</v>
      </c>
      <c r="E266" s="225" t="s">
        <v>419</v>
      </c>
    </row>
    <row r="267" spans="1:5" ht="15.75" x14ac:dyDescent="0.25">
      <c r="A267" s="617" t="s">
        <v>1132</v>
      </c>
      <c r="B267" s="256" t="s">
        <v>433</v>
      </c>
      <c r="C267" s="11">
        <v>19201800440</v>
      </c>
      <c r="D267" s="620">
        <v>71.38</v>
      </c>
      <c r="E267" s="225" t="s">
        <v>419</v>
      </c>
    </row>
    <row r="268" spans="1:5" ht="15.75" x14ac:dyDescent="0.25">
      <c r="A268" s="617" t="s">
        <v>1132</v>
      </c>
      <c r="B268" s="256" t="s">
        <v>433</v>
      </c>
      <c r="C268" s="11">
        <v>19201800368</v>
      </c>
      <c r="D268" s="620">
        <v>70.510000000000005</v>
      </c>
      <c r="E268" s="225" t="s">
        <v>419</v>
      </c>
    </row>
    <row r="269" spans="1:5" ht="15.75" x14ac:dyDescent="0.25">
      <c r="A269" s="617" t="s">
        <v>1132</v>
      </c>
      <c r="B269" s="256" t="s">
        <v>433</v>
      </c>
      <c r="C269" s="11">
        <v>19201800384</v>
      </c>
      <c r="D269" s="620">
        <v>69.25</v>
      </c>
      <c r="E269" s="225" t="s">
        <v>419</v>
      </c>
    </row>
    <row r="270" spans="1:5" ht="15.75" x14ac:dyDescent="0.25">
      <c r="A270" s="617" t="s">
        <v>1132</v>
      </c>
      <c r="B270" s="256" t="s">
        <v>433</v>
      </c>
      <c r="C270" s="11">
        <v>19201800391</v>
      </c>
      <c r="D270" s="620">
        <v>68.75</v>
      </c>
      <c r="E270" s="225" t="s">
        <v>419</v>
      </c>
    </row>
    <row r="271" spans="1:5" ht="15.75" x14ac:dyDescent="0.25">
      <c r="A271" s="617" t="s">
        <v>1132</v>
      </c>
      <c r="B271" s="256" t="s">
        <v>433</v>
      </c>
      <c r="C271" s="619">
        <v>19201800388</v>
      </c>
      <c r="D271" s="620">
        <v>67.88</v>
      </c>
      <c r="E271" s="226" t="s">
        <v>420</v>
      </c>
    </row>
    <row r="272" spans="1:5" ht="15.75" x14ac:dyDescent="0.25">
      <c r="A272" s="617" t="s">
        <v>1132</v>
      </c>
      <c r="B272" s="256" t="s">
        <v>433</v>
      </c>
      <c r="C272" s="619">
        <v>19201800390</v>
      </c>
      <c r="D272" s="620">
        <v>67.510000000000005</v>
      </c>
      <c r="E272" s="226" t="s">
        <v>420</v>
      </c>
    </row>
    <row r="273" spans="1:5" ht="15.75" x14ac:dyDescent="0.25">
      <c r="A273" s="617" t="s">
        <v>1132</v>
      </c>
      <c r="B273" s="256" t="s">
        <v>433</v>
      </c>
      <c r="C273" s="619">
        <v>19201800381</v>
      </c>
      <c r="D273" s="620">
        <v>67.5</v>
      </c>
      <c r="E273" s="226" t="s">
        <v>420</v>
      </c>
    </row>
    <row r="274" spans="1:5" ht="15.75" x14ac:dyDescent="0.25">
      <c r="A274" s="617" t="s">
        <v>1132</v>
      </c>
      <c r="B274" s="256" t="s">
        <v>433</v>
      </c>
      <c r="C274" s="619">
        <v>19201800383</v>
      </c>
      <c r="D274" s="620">
        <v>64.63</v>
      </c>
      <c r="E274" s="226" t="s">
        <v>420</v>
      </c>
    </row>
    <row r="275" spans="1:5" ht="15.75" x14ac:dyDescent="0.25">
      <c r="A275" s="617" t="s">
        <v>1132</v>
      </c>
      <c r="B275" s="256" t="s">
        <v>433</v>
      </c>
      <c r="C275" s="619">
        <v>19201800366</v>
      </c>
      <c r="D275" s="620">
        <v>64.5</v>
      </c>
      <c r="E275" s="226" t="s">
        <v>420</v>
      </c>
    </row>
    <row r="276" spans="1:5" ht="15.75" x14ac:dyDescent="0.25">
      <c r="A276" s="617" t="s">
        <v>1132</v>
      </c>
      <c r="B276" s="256" t="s">
        <v>433</v>
      </c>
      <c r="C276" s="619">
        <v>19201800405</v>
      </c>
      <c r="D276" s="620">
        <v>64.13</v>
      </c>
      <c r="E276" s="226" t="s">
        <v>420</v>
      </c>
    </row>
    <row r="277" spans="1:5" ht="15.75" x14ac:dyDescent="0.25">
      <c r="A277" s="617" t="s">
        <v>1132</v>
      </c>
      <c r="B277" s="256" t="s">
        <v>433</v>
      </c>
      <c r="C277" s="619">
        <v>19201800353</v>
      </c>
      <c r="D277" s="620">
        <v>61.39</v>
      </c>
      <c r="E277" s="226" t="s">
        <v>420</v>
      </c>
    </row>
    <row r="278" spans="1:5" ht="15.75" x14ac:dyDescent="0.25">
      <c r="A278" s="617" t="s">
        <v>1132</v>
      </c>
      <c r="B278" s="256" t="s">
        <v>433</v>
      </c>
      <c r="C278" s="619">
        <v>19201800399</v>
      </c>
      <c r="D278" s="620">
        <v>61.01</v>
      </c>
      <c r="E278" s="226" t="s">
        <v>420</v>
      </c>
    </row>
    <row r="279" spans="1:5" ht="15.75" x14ac:dyDescent="0.25">
      <c r="A279" s="617" t="s">
        <v>1132</v>
      </c>
      <c r="B279" s="256" t="s">
        <v>433</v>
      </c>
      <c r="C279" s="619">
        <v>19201800395</v>
      </c>
      <c r="D279" s="620">
        <v>58.88</v>
      </c>
      <c r="E279" s="226" t="s">
        <v>420</v>
      </c>
    </row>
    <row r="280" spans="1:5" ht="15.75" x14ac:dyDescent="0.25">
      <c r="A280" s="698" t="s">
        <v>1195</v>
      </c>
      <c r="B280" s="699" t="s">
        <v>434</v>
      </c>
      <c r="C280" s="697">
        <v>19201900706</v>
      </c>
      <c r="D280" s="696">
        <v>78.31</v>
      </c>
      <c r="E280" s="700" t="s">
        <v>419</v>
      </c>
    </row>
    <row r="281" spans="1:5" ht="15.75" x14ac:dyDescent="0.25">
      <c r="A281" s="698" t="s">
        <v>1195</v>
      </c>
      <c r="B281" s="699" t="s">
        <v>434</v>
      </c>
      <c r="C281" s="697">
        <v>19201900700</v>
      </c>
      <c r="D281" s="696">
        <v>72.73</v>
      </c>
      <c r="E281" s="700" t="s">
        <v>419</v>
      </c>
    </row>
    <row r="282" spans="1:5" ht="15.75" x14ac:dyDescent="0.25">
      <c r="A282" s="698" t="s">
        <v>1195</v>
      </c>
      <c r="B282" s="699" t="s">
        <v>434</v>
      </c>
      <c r="C282" s="697">
        <v>19201900704</v>
      </c>
      <c r="D282" s="696">
        <v>69.59</v>
      </c>
      <c r="E282" s="700" t="s">
        <v>419</v>
      </c>
    </row>
    <row r="283" spans="1:5" ht="15.75" x14ac:dyDescent="0.25">
      <c r="A283" s="698" t="s">
        <v>1195</v>
      </c>
      <c r="B283" s="699" t="s">
        <v>434</v>
      </c>
      <c r="C283" s="697">
        <v>19201900701</v>
      </c>
      <c r="D283" s="696">
        <v>68.59</v>
      </c>
      <c r="E283" s="700" t="s">
        <v>419</v>
      </c>
    </row>
    <row r="284" spans="1:5" ht="15.75" x14ac:dyDescent="0.25">
      <c r="A284" s="698" t="s">
        <v>1195</v>
      </c>
      <c r="B284" s="699" t="s">
        <v>434</v>
      </c>
      <c r="C284" s="697">
        <v>19201900702</v>
      </c>
      <c r="D284" s="696">
        <v>68.17</v>
      </c>
      <c r="E284" s="700" t="s">
        <v>419</v>
      </c>
    </row>
    <row r="285" spans="1:5" ht="15.75" x14ac:dyDescent="0.25">
      <c r="A285" s="698" t="s">
        <v>1195</v>
      </c>
      <c r="B285" s="699" t="s">
        <v>434</v>
      </c>
      <c r="C285" s="697">
        <v>19201900707</v>
      </c>
      <c r="D285" s="696">
        <v>65.88</v>
      </c>
      <c r="E285" s="700" t="s">
        <v>419</v>
      </c>
    </row>
    <row r="286" spans="1:5" ht="15.75" x14ac:dyDescent="0.25">
      <c r="A286" s="698" t="s">
        <v>1195</v>
      </c>
      <c r="B286" s="699" t="s">
        <v>434</v>
      </c>
      <c r="C286" s="697">
        <v>19201900705</v>
      </c>
      <c r="D286" s="696">
        <v>65.73</v>
      </c>
      <c r="E286" s="700" t="s">
        <v>419</v>
      </c>
    </row>
    <row r="287" spans="1:5" ht="15.75" x14ac:dyDescent="0.25">
      <c r="A287" s="730" t="s">
        <v>1219</v>
      </c>
      <c r="B287" s="699" t="s">
        <v>472</v>
      </c>
      <c r="C287" s="2">
        <v>19201901129</v>
      </c>
      <c r="D287" s="2">
        <v>69.91</v>
      </c>
      <c r="E287" s="700" t="s">
        <v>419</v>
      </c>
    </row>
    <row r="288" spans="1:5" ht="15.75" x14ac:dyDescent="0.25">
      <c r="A288" s="730" t="s">
        <v>1219</v>
      </c>
      <c r="B288" s="699" t="s">
        <v>472</v>
      </c>
      <c r="C288" s="2">
        <v>19201901106</v>
      </c>
      <c r="D288" s="2">
        <v>64.8</v>
      </c>
      <c r="E288" s="700" t="s">
        <v>419</v>
      </c>
    </row>
    <row r="289" spans="1:5" ht="15.75" x14ac:dyDescent="0.25">
      <c r="A289" s="730" t="s">
        <v>1219</v>
      </c>
      <c r="B289" s="699" t="s">
        <v>472</v>
      </c>
      <c r="C289" s="2">
        <v>19201901105</v>
      </c>
      <c r="D289" s="2">
        <v>64.58</v>
      </c>
      <c r="E289" s="700" t="s">
        <v>419</v>
      </c>
    </row>
    <row r="290" spans="1:5" ht="15.75" x14ac:dyDescent="0.25">
      <c r="A290" s="730" t="s">
        <v>1219</v>
      </c>
      <c r="B290" s="699" t="s">
        <v>472</v>
      </c>
      <c r="C290" s="2">
        <v>19201901122</v>
      </c>
      <c r="D290" s="2">
        <v>64.36</v>
      </c>
      <c r="E290" s="700" t="s">
        <v>419</v>
      </c>
    </row>
    <row r="291" spans="1:5" ht="15.75" x14ac:dyDescent="0.25">
      <c r="A291" s="730" t="s">
        <v>1219</v>
      </c>
      <c r="B291" s="699" t="s">
        <v>472</v>
      </c>
      <c r="C291" s="2">
        <v>19201901108</v>
      </c>
      <c r="D291" s="2">
        <v>64.349999999999994</v>
      </c>
      <c r="E291" s="700" t="s">
        <v>419</v>
      </c>
    </row>
    <row r="292" spans="1:5" ht="15.75" x14ac:dyDescent="0.25">
      <c r="A292" s="730" t="s">
        <v>1219</v>
      </c>
      <c r="B292" s="699" t="s">
        <v>472</v>
      </c>
      <c r="C292" s="2">
        <v>19201901121</v>
      </c>
      <c r="D292" s="2">
        <v>64.349999999999994</v>
      </c>
      <c r="E292" s="700" t="s">
        <v>419</v>
      </c>
    </row>
    <row r="293" spans="1:5" ht="15.75" x14ac:dyDescent="0.25">
      <c r="A293" s="730" t="s">
        <v>1219</v>
      </c>
      <c r="B293" s="699" t="s">
        <v>472</v>
      </c>
      <c r="C293" s="2">
        <v>19201901126</v>
      </c>
      <c r="D293" s="2">
        <v>63.91</v>
      </c>
      <c r="E293" s="700" t="s">
        <v>419</v>
      </c>
    </row>
    <row r="294" spans="1:5" ht="15.75" x14ac:dyDescent="0.25">
      <c r="A294" s="730" t="s">
        <v>1219</v>
      </c>
      <c r="B294" s="699" t="s">
        <v>472</v>
      </c>
      <c r="C294" s="2">
        <v>19201901125</v>
      </c>
      <c r="D294" s="2">
        <v>63.58</v>
      </c>
      <c r="E294" s="700" t="s">
        <v>419</v>
      </c>
    </row>
    <row r="295" spans="1:5" ht="15.75" x14ac:dyDescent="0.25">
      <c r="A295" s="730" t="s">
        <v>1219</v>
      </c>
      <c r="B295" s="699" t="s">
        <v>472</v>
      </c>
      <c r="C295" s="2">
        <v>19201901111</v>
      </c>
      <c r="D295" s="2">
        <v>62.68</v>
      </c>
      <c r="E295" s="700" t="s">
        <v>419</v>
      </c>
    </row>
    <row r="296" spans="1:5" ht="15.75" x14ac:dyDescent="0.25">
      <c r="A296" s="730" t="s">
        <v>1219</v>
      </c>
      <c r="B296" s="699" t="s">
        <v>472</v>
      </c>
      <c r="C296" s="2">
        <v>19201901116</v>
      </c>
      <c r="D296" s="2">
        <v>62.35</v>
      </c>
      <c r="E296" s="700" t="s">
        <v>419</v>
      </c>
    </row>
    <row r="297" spans="1:5" ht="15.75" x14ac:dyDescent="0.25">
      <c r="A297" s="730" t="s">
        <v>1219</v>
      </c>
      <c r="B297" s="699" t="s">
        <v>472</v>
      </c>
      <c r="C297" s="2">
        <v>19201901099</v>
      </c>
      <c r="D297" s="2">
        <v>61.47</v>
      </c>
      <c r="E297" s="700" t="s">
        <v>419</v>
      </c>
    </row>
    <row r="298" spans="1:5" ht="15.75" x14ac:dyDescent="0.25">
      <c r="A298" s="730" t="s">
        <v>1219</v>
      </c>
      <c r="B298" s="699" t="s">
        <v>472</v>
      </c>
      <c r="C298" s="2">
        <v>19201901109</v>
      </c>
      <c r="D298" s="2">
        <v>61.36</v>
      </c>
      <c r="E298" s="700" t="s">
        <v>419</v>
      </c>
    </row>
    <row r="299" spans="1:5" ht="15.75" x14ac:dyDescent="0.25">
      <c r="A299" s="730" t="s">
        <v>1219</v>
      </c>
      <c r="B299" s="699" t="s">
        <v>472</v>
      </c>
      <c r="C299" s="2">
        <v>19201901134</v>
      </c>
      <c r="D299" s="2">
        <v>60.91</v>
      </c>
      <c r="E299" s="700" t="s">
        <v>419</v>
      </c>
    </row>
    <row r="300" spans="1:5" ht="15.75" x14ac:dyDescent="0.25">
      <c r="A300" s="730" t="s">
        <v>1219</v>
      </c>
      <c r="B300" s="699" t="s">
        <v>472</v>
      </c>
      <c r="C300" s="2">
        <v>19201901100</v>
      </c>
      <c r="D300" s="2">
        <v>60.79</v>
      </c>
      <c r="E300" s="700" t="s">
        <v>419</v>
      </c>
    </row>
    <row r="301" spans="1:5" ht="15.75" x14ac:dyDescent="0.25">
      <c r="A301" s="730" t="s">
        <v>1219</v>
      </c>
      <c r="B301" s="699" t="s">
        <v>472</v>
      </c>
      <c r="C301" s="2">
        <v>19201901124</v>
      </c>
      <c r="D301" s="2">
        <v>60.13</v>
      </c>
      <c r="E301" s="700" t="s">
        <v>419</v>
      </c>
    </row>
    <row r="302" spans="1:5" ht="15.75" x14ac:dyDescent="0.25">
      <c r="A302" s="730" t="s">
        <v>1219</v>
      </c>
      <c r="B302" s="699" t="s">
        <v>472</v>
      </c>
      <c r="C302" s="2">
        <v>19201901130</v>
      </c>
      <c r="D302" s="2">
        <v>60.13</v>
      </c>
      <c r="E302" s="700" t="s">
        <v>419</v>
      </c>
    </row>
    <row r="303" spans="1:5" ht="15.75" x14ac:dyDescent="0.25">
      <c r="A303" s="730" t="s">
        <v>1219</v>
      </c>
      <c r="B303" s="699" t="s">
        <v>472</v>
      </c>
      <c r="C303" s="2">
        <v>19201901102</v>
      </c>
      <c r="D303" s="2">
        <v>59.91</v>
      </c>
      <c r="E303" s="700" t="s">
        <v>419</v>
      </c>
    </row>
    <row r="304" spans="1:5" ht="15.75" x14ac:dyDescent="0.25">
      <c r="A304" s="730" t="s">
        <v>1219</v>
      </c>
      <c r="B304" s="699" t="s">
        <v>472</v>
      </c>
      <c r="C304" s="2">
        <v>19201901127</v>
      </c>
      <c r="D304" s="2">
        <v>59.8</v>
      </c>
      <c r="E304" s="700" t="s">
        <v>419</v>
      </c>
    </row>
    <row r="305" spans="1:5" ht="15.75" x14ac:dyDescent="0.25">
      <c r="A305" s="730" t="s">
        <v>1219</v>
      </c>
      <c r="B305" s="699" t="s">
        <v>472</v>
      </c>
      <c r="C305" s="2">
        <v>19201901114</v>
      </c>
      <c r="D305" s="2">
        <v>58.57</v>
      </c>
      <c r="E305" s="700" t="s">
        <v>419</v>
      </c>
    </row>
    <row r="306" spans="1:5" ht="15.75" x14ac:dyDescent="0.25">
      <c r="A306" s="730" t="s">
        <v>1219</v>
      </c>
      <c r="B306" s="699" t="s">
        <v>472</v>
      </c>
      <c r="C306" s="2">
        <v>19201901115</v>
      </c>
      <c r="D306" s="2">
        <v>58.46</v>
      </c>
      <c r="E306" s="700" t="s">
        <v>419</v>
      </c>
    </row>
    <row r="307" spans="1:5" ht="15.75" x14ac:dyDescent="0.25">
      <c r="A307" s="730" t="s">
        <v>1219</v>
      </c>
      <c r="B307" s="699" t="s">
        <v>472</v>
      </c>
      <c r="C307" s="2">
        <v>19201901131</v>
      </c>
      <c r="D307" s="2">
        <v>58.46</v>
      </c>
      <c r="E307" s="700" t="s">
        <v>419</v>
      </c>
    </row>
    <row r="308" spans="1:5" ht="15.75" x14ac:dyDescent="0.25">
      <c r="A308" s="730" t="s">
        <v>1219</v>
      </c>
      <c r="B308" s="699" t="s">
        <v>472</v>
      </c>
      <c r="C308" s="2">
        <v>19201901123</v>
      </c>
      <c r="D308" s="2">
        <v>58.24</v>
      </c>
      <c r="E308" s="700" t="s">
        <v>419</v>
      </c>
    </row>
    <row r="309" spans="1:5" ht="15.75" x14ac:dyDescent="0.25">
      <c r="A309" s="730" t="s">
        <v>1219</v>
      </c>
      <c r="B309" s="699" t="s">
        <v>472</v>
      </c>
      <c r="C309" s="2">
        <v>19201901133</v>
      </c>
      <c r="D309" s="2">
        <v>56.69</v>
      </c>
      <c r="E309" s="700" t="s">
        <v>419</v>
      </c>
    </row>
    <row r="310" spans="1:5" ht="15.75" x14ac:dyDescent="0.25">
      <c r="A310" s="730" t="s">
        <v>1219</v>
      </c>
      <c r="B310" s="699" t="s">
        <v>472</v>
      </c>
      <c r="C310" s="2">
        <v>19201901119</v>
      </c>
      <c r="D310" s="2">
        <v>56.46</v>
      </c>
      <c r="E310" s="700" t="s">
        <v>419</v>
      </c>
    </row>
    <row r="311" spans="1:5" ht="15.75" x14ac:dyDescent="0.25">
      <c r="A311" s="730" t="s">
        <v>1219</v>
      </c>
      <c r="B311" s="699" t="s">
        <v>472</v>
      </c>
      <c r="C311" s="2">
        <v>19201901128</v>
      </c>
      <c r="D311" s="2">
        <v>56.36</v>
      </c>
      <c r="E311" s="700" t="s">
        <v>419</v>
      </c>
    </row>
    <row r="312" spans="1:5" ht="15.75" x14ac:dyDescent="0.25">
      <c r="A312" s="730" t="s">
        <v>1219</v>
      </c>
      <c r="B312" s="699" t="s">
        <v>472</v>
      </c>
      <c r="C312" s="2">
        <v>19201901103</v>
      </c>
      <c r="D312" s="2">
        <v>55.91</v>
      </c>
      <c r="E312" s="700" t="s">
        <v>419</v>
      </c>
    </row>
    <row r="313" spans="1:5" ht="15.75" x14ac:dyDescent="0.25">
      <c r="A313" s="730" t="s">
        <v>1219</v>
      </c>
      <c r="B313" s="699" t="s">
        <v>472</v>
      </c>
      <c r="C313" s="2">
        <v>19201901110</v>
      </c>
      <c r="D313" s="2">
        <v>55.58</v>
      </c>
      <c r="E313" s="700" t="s">
        <v>419</v>
      </c>
    </row>
    <row r="314" spans="1:5" ht="15.75" x14ac:dyDescent="0.25">
      <c r="A314" s="730" t="s">
        <v>1219</v>
      </c>
      <c r="B314" s="699" t="s">
        <v>472</v>
      </c>
      <c r="C314" s="2">
        <v>19201901112</v>
      </c>
      <c r="D314" s="2">
        <v>55.57</v>
      </c>
      <c r="E314" s="700" t="s">
        <v>419</v>
      </c>
    </row>
    <row r="315" spans="1:5" ht="15.75" x14ac:dyDescent="0.25">
      <c r="A315" s="730" t="s">
        <v>1219</v>
      </c>
      <c r="B315" s="699" t="s">
        <v>472</v>
      </c>
      <c r="C315" s="2">
        <v>19201901107</v>
      </c>
      <c r="D315" s="2">
        <v>54.8</v>
      </c>
      <c r="E315" s="700" t="s">
        <v>419</v>
      </c>
    </row>
    <row r="316" spans="1:5" ht="15.75" x14ac:dyDescent="0.25">
      <c r="A316" s="730" t="s">
        <v>1219</v>
      </c>
      <c r="B316" s="699" t="s">
        <v>472</v>
      </c>
      <c r="C316" s="2">
        <v>19201901120</v>
      </c>
      <c r="D316" s="2">
        <v>54.57</v>
      </c>
      <c r="E316" s="700" t="s">
        <v>419</v>
      </c>
    </row>
    <row r="317" spans="1:5" ht="15.75" x14ac:dyDescent="0.25">
      <c r="A317" s="730" t="s">
        <v>1219</v>
      </c>
      <c r="B317" s="699" t="s">
        <v>472</v>
      </c>
      <c r="C317" s="2">
        <v>19201901132</v>
      </c>
      <c r="D317" s="2">
        <v>53.46</v>
      </c>
      <c r="E317" s="700" t="s">
        <v>419</v>
      </c>
    </row>
    <row r="318" spans="1:5" ht="15.75" x14ac:dyDescent="0.25">
      <c r="A318" s="730" t="s">
        <v>1219</v>
      </c>
      <c r="B318" s="699" t="s">
        <v>472</v>
      </c>
      <c r="C318" s="2">
        <v>19201901113</v>
      </c>
      <c r="D318" s="2">
        <v>52.46</v>
      </c>
      <c r="E318" s="700" t="s">
        <v>419</v>
      </c>
    </row>
    <row r="319" spans="1:5" ht="15.75" x14ac:dyDescent="0.25">
      <c r="A319" s="730" t="s">
        <v>1219</v>
      </c>
      <c r="B319" s="699" t="s">
        <v>472</v>
      </c>
      <c r="C319" s="2">
        <v>19201901117</v>
      </c>
      <c r="D319" s="2">
        <v>51.9</v>
      </c>
      <c r="E319" s="700" t="s">
        <v>419</v>
      </c>
    </row>
    <row r="320" spans="1:5" x14ac:dyDescent="0.25">
      <c r="A320" s="2" t="s">
        <v>1257</v>
      </c>
      <c r="B320" s="699" t="s">
        <v>434</v>
      </c>
      <c r="C320" s="2">
        <v>19202000693</v>
      </c>
      <c r="D320" s="2">
        <v>78.89</v>
      </c>
      <c r="E320" s="700" t="s">
        <v>419</v>
      </c>
    </row>
    <row r="321" spans="1:5" x14ac:dyDescent="0.25">
      <c r="A321" s="2" t="s">
        <v>1257</v>
      </c>
      <c r="B321" s="699" t="s">
        <v>434</v>
      </c>
      <c r="C321" s="2">
        <v>19202000685</v>
      </c>
      <c r="D321" s="2">
        <v>76.510000000000005</v>
      </c>
      <c r="E321" s="700" t="s">
        <v>419</v>
      </c>
    </row>
    <row r="322" spans="1:5" x14ac:dyDescent="0.25">
      <c r="A322" s="2" t="s">
        <v>1257</v>
      </c>
      <c r="B322" s="699" t="s">
        <v>434</v>
      </c>
      <c r="C322" s="2">
        <v>19202000701</v>
      </c>
      <c r="D322" s="2">
        <v>76.400000000000006</v>
      </c>
      <c r="E322" s="700" t="s">
        <v>419</v>
      </c>
    </row>
    <row r="323" spans="1:5" x14ac:dyDescent="0.25">
      <c r="A323" s="2" t="s">
        <v>1257</v>
      </c>
      <c r="B323" s="699" t="s">
        <v>434</v>
      </c>
      <c r="C323" s="2">
        <v>19202000699</v>
      </c>
      <c r="D323" s="2">
        <v>74.760000000000005</v>
      </c>
      <c r="E323" s="700" t="s">
        <v>419</v>
      </c>
    </row>
    <row r="324" spans="1:5" x14ac:dyDescent="0.25">
      <c r="A324" s="2" t="s">
        <v>1257</v>
      </c>
      <c r="B324" s="699" t="s">
        <v>434</v>
      </c>
      <c r="C324" s="2">
        <v>19202000684</v>
      </c>
      <c r="D324" s="2">
        <v>72.760000000000005</v>
      </c>
      <c r="E324" s="700" t="s">
        <v>419</v>
      </c>
    </row>
    <row r="325" spans="1:5" x14ac:dyDescent="0.25">
      <c r="A325" s="2" t="s">
        <v>1257</v>
      </c>
      <c r="B325" s="699" t="s">
        <v>434</v>
      </c>
      <c r="C325" s="2">
        <v>19202000695</v>
      </c>
      <c r="D325" s="2">
        <v>71.760000000000005</v>
      </c>
      <c r="E325" s="700" t="s">
        <v>419</v>
      </c>
    </row>
    <row r="326" spans="1:5" x14ac:dyDescent="0.25">
      <c r="A326" s="2" t="s">
        <v>1257</v>
      </c>
      <c r="B326" s="699" t="s">
        <v>434</v>
      </c>
      <c r="C326" s="2">
        <v>19202000697</v>
      </c>
      <c r="D326" s="2">
        <v>71.64</v>
      </c>
      <c r="E326" s="700" t="s">
        <v>419</v>
      </c>
    </row>
    <row r="327" spans="1:5" x14ac:dyDescent="0.25">
      <c r="A327" s="2" t="s">
        <v>1257</v>
      </c>
      <c r="B327" s="699" t="s">
        <v>434</v>
      </c>
      <c r="C327" s="2">
        <v>19202000690</v>
      </c>
      <c r="D327" s="2">
        <v>71.63</v>
      </c>
      <c r="E327" s="700" t="s">
        <v>419</v>
      </c>
    </row>
    <row r="328" spans="1:5" x14ac:dyDescent="0.25">
      <c r="A328" s="2" t="s">
        <v>1257</v>
      </c>
      <c r="B328" s="699" t="s">
        <v>434</v>
      </c>
      <c r="C328" s="2">
        <v>19202000702</v>
      </c>
      <c r="D328" s="2">
        <v>70.260000000000005</v>
      </c>
      <c r="E328" s="700" t="s">
        <v>419</v>
      </c>
    </row>
    <row r="329" spans="1:5" x14ac:dyDescent="0.25">
      <c r="A329" s="2" t="s">
        <v>1257</v>
      </c>
      <c r="B329" s="699" t="s">
        <v>434</v>
      </c>
      <c r="C329" s="2">
        <v>19202000686</v>
      </c>
      <c r="D329" s="2">
        <v>70.02</v>
      </c>
      <c r="E329" s="700" t="s">
        <v>419</v>
      </c>
    </row>
    <row r="330" spans="1:5" x14ac:dyDescent="0.25">
      <c r="A330" s="2" t="s">
        <v>1257</v>
      </c>
      <c r="B330" s="699" t="s">
        <v>434</v>
      </c>
      <c r="C330" s="2">
        <v>19202000694</v>
      </c>
      <c r="D330" s="2">
        <v>69.39</v>
      </c>
      <c r="E330" s="700" t="s">
        <v>419</v>
      </c>
    </row>
    <row r="331" spans="1:5" x14ac:dyDescent="0.25">
      <c r="A331" s="2" t="s">
        <v>1257</v>
      </c>
      <c r="B331" s="699" t="s">
        <v>434</v>
      </c>
      <c r="C331" s="2">
        <v>19202000687</v>
      </c>
      <c r="D331" s="2">
        <v>69.13</v>
      </c>
      <c r="E331" s="700" t="s">
        <v>419</v>
      </c>
    </row>
    <row r="332" spans="1:5" x14ac:dyDescent="0.25">
      <c r="A332" s="2" t="s">
        <v>1257</v>
      </c>
      <c r="B332" s="699" t="s">
        <v>434</v>
      </c>
      <c r="C332" s="2">
        <v>19202000688</v>
      </c>
      <c r="D332" s="2">
        <v>69.13</v>
      </c>
      <c r="E332" s="700" t="s">
        <v>419</v>
      </c>
    </row>
    <row r="333" spans="1:5" x14ac:dyDescent="0.25">
      <c r="A333" s="2" t="s">
        <v>1257</v>
      </c>
      <c r="B333" s="699" t="s">
        <v>434</v>
      </c>
      <c r="C333" s="2">
        <v>19202000689</v>
      </c>
      <c r="D333" s="2">
        <v>68.89</v>
      </c>
      <c r="E333" s="700" t="s">
        <v>419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workbookViewId="0">
      <pane ySplit="2" topLeftCell="A180" activePane="bottomLeft" state="frozen"/>
      <selection pane="bottomLeft" activeCell="H203" sqref="H203"/>
    </sheetView>
  </sheetViews>
  <sheetFormatPr defaultRowHeight="15" x14ac:dyDescent="0.25"/>
  <cols>
    <col min="1" max="1" width="21.42578125" customWidth="1"/>
    <col min="2" max="2" width="43.85546875" style="20" customWidth="1"/>
    <col min="3" max="3" width="24.140625" customWidth="1"/>
    <col min="4" max="4" width="13.140625" bestFit="1" customWidth="1"/>
    <col min="5" max="5" width="20.140625" customWidth="1"/>
  </cols>
  <sheetData>
    <row r="1" spans="1:5" ht="15.75" x14ac:dyDescent="0.25">
      <c r="A1" s="819" t="s">
        <v>15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2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2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2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2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2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2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2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2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2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2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2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2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2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2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2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2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2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2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2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.75" thickBot="1" x14ac:dyDescent="0.3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2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2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2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2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2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2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2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2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2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2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.75" thickBot="1" x14ac:dyDescent="0.3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2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2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2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2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2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2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2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2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2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2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2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2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2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2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2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2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2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2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2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2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2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2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2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2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.75" thickBot="1" x14ac:dyDescent="0.3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2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2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2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2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2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2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.75" thickBot="1" x14ac:dyDescent="0.3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.75" thickBot="1" x14ac:dyDescent="0.3">
      <c r="A67" s="388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.75" thickBot="1" x14ac:dyDescent="0.3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.75" thickBot="1" x14ac:dyDescent="0.3">
      <c r="A69" s="388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.75" thickBot="1" x14ac:dyDescent="0.3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25">
      <c r="A71" s="388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.75" thickBot="1" x14ac:dyDescent="0.3">
      <c r="A72" s="106" t="s">
        <v>737</v>
      </c>
      <c r="B72" s="390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2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25">
      <c r="A74" s="389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25">
      <c r="A75" s="106" t="s">
        <v>737</v>
      </c>
      <c r="B75" s="498" t="s">
        <v>104</v>
      </c>
      <c r="C75" s="580" t="str">
        <f>"619217391966"</f>
        <v>619217391966</v>
      </c>
      <c r="D75" s="579" t="s">
        <v>740</v>
      </c>
      <c r="E75" s="367" t="s">
        <v>419</v>
      </c>
    </row>
    <row r="76" spans="1:5" x14ac:dyDescent="0.25">
      <c r="A76" s="581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2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2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2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2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2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2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2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2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2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2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2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2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2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2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2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2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2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2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2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2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2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2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2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2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2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2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2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2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2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2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2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2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2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2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2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2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2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2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2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2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2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2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2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2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2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2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2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2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2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2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2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25">
      <c r="A128" s="604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25">
      <c r="A129" s="604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25">
      <c r="A130" s="604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25">
      <c r="A131" s="604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25">
      <c r="A132" s="604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25">
      <c r="A133" s="604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25">
      <c r="A134" s="604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25">
      <c r="A135" s="604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25">
      <c r="A136" s="604" t="s">
        <v>1102</v>
      </c>
      <c r="B136" s="481" t="s">
        <v>104</v>
      </c>
      <c r="C136" s="106">
        <v>19201800166</v>
      </c>
      <c r="D136" s="179">
        <v>61.85</v>
      </c>
      <c r="E136" s="605" t="s">
        <v>419</v>
      </c>
    </row>
    <row r="137" spans="1:5" x14ac:dyDescent="0.2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2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2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2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2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2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2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2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2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2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2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2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2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25">
      <c r="A150" s="26" t="s">
        <v>1213</v>
      </c>
      <c r="B150" s="720" t="s">
        <v>44</v>
      </c>
      <c r="C150" s="719">
        <v>19201900910</v>
      </c>
      <c r="D150" s="718">
        <v>79.900000000000006</v>
      </c>
      <c r="E150" s="721" t="s">
        <v>419</v>
      </c>
    </row>
    <row r="151" spans="1:5" x14ac:dyDescent="0.25">
      <c r="A151" s="26" t="s">
        <v>1213</v>
      </c>
      <c r="B151" s="720" t="s">
        <v>44</v>
      </c>
      <c r="C151" s="719">
        <v>19201900901</v>
      </c>
      <c r="D151" s="718">
        <v>73.900000000000006</v>
      </c>
      <c r="E151" s="721" t="s">
        <v>419</v>
      </c>
    </row>
    <row r="152" spans="1:5" x14ac:dyDescent="0.25">
      <c r="A152" s="26" t="s">
        <v>1213</v>
      </c>
      <c r="B152" s="720" t="s">
        <v>44</v>
      </c>
      <c r="C152" s="719">
        <v>19201900925</v>
      </c>
      <c r="D152" s="718">
        <v>70.2</v>
      </c>
      <c r="E152" s="721" t="s">
        <v>419</v>
      </c>
    </row>
    <row r="153" spans="1:5" x14ac:dyDescent="0.25">
      <c r="A153" s="26" t="s">
        <v>1213</v>
      </c>
      <c r="B153" s="720" t="s">
        <v>44</v>
      </c>
      <c r="C153" s="719">
        <v>19201900921</v>
      </c>
      <c r="D153" s="718">
        <v>64.3</v>
      </c>
      <c r="E153" s="721" t="s">
        <v>419</v>
      </c>
    </row>
    <row r="154" spans="1:5" x14ac:dyDescent="0.25">
      <c r="A154" s="26" t="s">
        <v>1213</v>
      </c>
      <c r="B154" s="720" t="s">
        <v>44</v>
      </c>
      <c r="C154" s="719">
        <v>19201900876</v>
      </c>
      <c r="D154" s="718">
        <v>62.2</v>
      </c>
      <c r="E154" s="721" t="s">
        <v>419</v>
      </c>
    </row>
    <row r="155" spans="1:5" x14ac:dyDescent="0.25">
      <c r="A155" s="26" t="s">
        <v>1213</v>
      </c>
      <c r="B155" s="720" t="s">
        <v>44</v>
      </c>
      <c r="C155" s="719">
        <v>19201900902</v>
      </c>
      <c r="D155" s="718">
        <v>62.2</v>
      </c>
      <c r="E155" s="721" t="s">
        <v>419</v>
      </c>
    </row>
    <row r="156" spans="1:5" x14ac:dyDescent="0.25">
      <c r="A156" s="26" t="s">
        <v>1213</v>
      </c>
      <c r="B156" s="720" t="s">
        <v>44</v>
      </c>
      <c r="C156" s="719">
        <v>19201900923</v>
      </c>
      <c r="D156" s="718">
        <v>62.1</v>
      </c>
      <c r="E156" s="721" t="s">
        <v>419</v>
      </c>
    </row>
    <row r="157" spans="1:5" x14ac:dyDescent="0.25">
      <c r="A157" s="26" t="s">
        <v>1213</v>
      </c>
      <c r="B157" s="720" t="s">
        <v>44</v>
      </c>
      <c r="C157" s="719">
        <v>19201900932</v>
      </c>
      <c r="D157" s="718">
        <v>59.6</v>
      </c>
      <c r="E157" s="721" t="s">
        <v>419</v>
      </c>
    </row>
    <row r="158" spans="1:5" x14ac:dyDescent="0.25">
      <c r="A158" s="26" t="s">
        <v>1213</v>
      </c>
      <c r="B158" s="720" t="s">
        <v>44</v>
      </c>
      <c r="C158" s="719">
        <v>19201900898</v>
      </c>
      <c r="D158" s="718">
        <v>59.5</v>
      </c>
      <c r="E158" s="721" t="s">
        <v>419</v>
      </c>
    </row>
    <row r="159" spans="1:5" x14ac:dyDescent="0.25">
      <c r="A159" s="26" t="s">
        <v>1213</v>
      </c>
      <c r="B159" s="720" t="s">
        <v>44</v>
      </c>
      <c r="C159" s="719">
        <v>19201900924</v>
      </c>
      <c r="D159" s="718">
        <v>55.8</v>
      </c>
      <c r="E159" s="721" t="s">
        <v>419</v>
      </c>
    </row>
    <row r="160" spans="1:5" x14ac:dyDescent="0.25">
      <c r="A160" s="26" t="s">
        <v>1213</v>
      </c>
      <c r="B160" s="720" t="s">
        <v>44</v>
      </c>
      <c r="C160" s="719">
        <v>19201900889</v>
      </c>
      <c r="D160" s="718">
        <v>54.1</v>
      </c>
      <c r="E160" s="721" t="s">
        <v>419</v>
      </c>
    </row>
    <row r="161" spans="1:5" x14ac:dyDescent="0.25">
      <c r="A161" s="26" t="s">
        <v>1213</v>
      </c>
      <c r="B161" s="720" t="s">
        <v>44</v>
      </c>
      <c r="C161" s="719">
        <v>19201900905</v>
      </c>
      <c r="D161" s="718">
        <v>50.9</v>
      </c>
      <c r="E161" s="721" t="s">
        <v>419</v>
      </c>
    </row>
    <row r="162" spans="1:5" x14ac:dyDescent="0.25">
      <c r="A162" s="26" t="s">
        <v>1213</v>
      </c>
      <c r="B162" s="720" t="s">
        <v>44</v>
      </c>
      <c r="C162" s="719">
        <v>19201900908</v>
      </c>
      <c r="D162" s="718">
        <v>49.9</v>
      </c>
      <c r="E162" s="721" t="s">
        <v>419</v>
      </c>
    </row>
    <row r="163" spans="1:5" x14ac:dyDescent="0.25">
      <c r="A163" s="26" t="s">
        <v>1213</v>
      </c>
      <c r="B163" s="720" t="s">
        <v>44</v>
      </c>
      <c r="C163" s="719">
        <v>19201900903</v>
      </c>
      <c r="D163" s="718">
        <v>49.7</v>
      </c>
      <c r="E163" s="721" t="s">
        <v>419</v>
      </c>
    </row>
    <row r="164" spans="1:5" x14ac:dyDescent="0.25">
      <c r="A164" s="26" t="s">
        <v>1213</v>
      </c>
      <c r="B164" s="720" t="s">
        <v>44</v>
      </c>
      <c r="C164" s="722">
        <v>19201900927</v>
      </c>
      <c r="D164" s="723">
        <v>45.7</v>
      </c>
      <c r="E164" s="724" t="s">
        <v>420</v>
      </c>
    </row>
    <row r="165" spans="1:5" x14ac:dyDescent="0.25">
      <c r="A165" s="725" t="s">
        <v>1213</v>
      </c>
      <c r="B165" s="726" t="s">
        <v>78</v>
      </c>
      <c r="C165" s="719">
        <v>19201900931</v>
      </c>
      <c r="D165" s="727">
        <v>72.959999999999994</v>
      </c>
      <c r="E165" s="721" t="s">
        <v>419</v>
      </c>
    </row>
    <row r="166" spans="1:5" x14ac:dyDescent="0.25">
      <c r="A166" s="725" t="s">
        <v>1213</v>
      </c>
      <c r="B166" s="726" t="s">
        <v>78</v>
      </c>
      <c r="C166" s="719">
        <v>19201900913</v>
      </c>
      <c r="D166" s="727">
        <v>66.040000000000006</v>
      </c>
      <c r="E166" s="721" t="s">
        <v>419</v>
      </c>
    </row>
    <row r="167" spans="1:5" x14ac:dyDescent="0.25">
      <c r="A167" s="725" t="s">
        <v>1213</v>
      </c>
      <c r="B167" s="726" t="s">
        <v>78</v>
      </c>
      <c r="C167" s="719">
        <v>19201900909</v>
      </c>
      <c r="D167" s="727">
        <v>60.12</v>
      </c>
      <c r="E167" s="721" t="s">
        <v>419</v>
      </c>
    </row>
    <row r="168" spans="1:5" x14ac:dyDescent="0.25">
      <c r="A168" s="725" t="s">
        <v>1213</v>
      </c>
      <c r="B168" s="726" t="s">
        <v>78</v>
      </c>
      <c r="C168" s="719">
        <v>19201900920</v>
      </c>
      <c r="D168" s="727">
        <v>58.31</v>
      </c>
      <c r="E168" s="721" t="s">
        <v>419</v>
      </c>
    </row>
    <row r="169" spans="1:5" x14ac:dyDescent="0.25">
      <c r="A169" s="725" t="s">
        <v>1213</v>
      </c>
      <c r="B169" s="726" t="s">
        <v>78</v>
      </c>
      <c r="C169" s="719">
        <v>19201900906</v>
      </c>
      <c r="D169" s="727">
        <v>56.31</v>
      </c>
      <c r="E169" s="721" t="s">
        <v>419</v>
      </c>
    </row>
    <row r="170" spans="1:5" x14ac:dyDescent="0.25">
      <c r="A170" s="725" t="s">
        <v>1213</v>
      </c>
      <c r="B170" s="726" t="s">
        <v>78</v>
      </c>
      <c r="C170" s="719">
        <v>19201900919</v>
      </c>
      <c r="D170" s="727">
        <v>55.94</v>
      </c>
      <c r="E170" s="721" t="s">
        <v>419</v>
      </c>
    </row>
    <row r="171" spans="1:5" x14ac:dyDescent="0.25">
      <c r="A171" s="725" t="s">
        <v>1213</v>
      </c>
      <c r="B171" s="726" t="s">
        <v>78</v>
      </c>
      <c r="C171" s="719">
        <v>19201900918</v>
      </c>
      <c r="D171" s="727">
        <v>31.59</v>
      </c>
      <c r="E171" s="724" t="s">
        <v>420</v>
      </c>
    </row>
    <row r="172" spans="1:5" x14ac:dyDescent="0.25">
      <c r="A172" s="181" t="s">
        <v>1259</v>
      </c>
      <c r="B172" s="720" t="s">
        <v>44</v>
      </c>
      <c r="C172" s="2">
        <v>19202000681</v>
      </c>
      <c r="D172" s="2">
        <v>81.2</v>
      </c>
      <c r="E172" s="721" t="s">
        <v>419</v>
      </c>
    </row>
    <row r="173" spans="1:5" x14ac:dyDescent="0.25">
      <c r="A173" s="181" t="s">
        <v>1259</v>
      </c>
      <c r="B173" s="720" t="s">
        <v>44</v>
      </c>
      <c r="C173" s="2">
        <v>19202000673</v>
      </c>
      <c r="D173" s="2">
        <v>77.7</v>
      </c>
      <c r="E173" s="721" t="s">
        <v>419</v>
      </c>
    </row>
    <row r="174" spans="1:5" x14ac:dyDescent="0.25">
      <c r="A174" s="181" t="s">
        <v>1259</v>
      </c>
      <c r="B174" s="720" t="s">
        <v>44</v>
      </c>
      <c r="C174" s="2">
        <v>19202000662</v>
      </c>
      <c r="D174" s="2">
        <v>70.599999999999994</v>
      </c>
      <c r="E174" s="721" t="s">
        <v>419</v>
      </c>
    </row>
    <row r="175" spans="1:5" x14ac:dyDescent="0.25">
      <c r="A175" s="181" t="s">
        <v>1259</v>
      </c>
      <c r="B175" s="720" t="s">
        <v>44</v>
      </c>
      <c r="C175" s="2">
        <v>19202000660</v>
      </c>
      <c r="D175" s="2">
        <v>70</v>
      </c>
      <c r="E175" s="721" t="s">
        <v>419</v>
      </c>
    </row>
    <row r="176" spans="1:5" x14ac:dyDescent="0.25">
      <c r="A176" s="181" t="s">
        <v>1259</v>
      </c>
      <c r="B176" s="720" t="s">
        <v>44</v>
      </c>
      <c r="C176" s="2">
        <v>19202000658</v>
      </c>
      <c r="D176" s="2">
        <v>69.900000000000006</v>
      </c>
      <c r="E176" s="721" t="s">
        <v>419</v>
      </c>
    </row>
    <row r="177" spans="1:7" x14ac:dyDescent="0.25">
      <c r="A177" s="181" t="s">
        <v>1259</v>
      </c>
      <c r="B177" s="720" t="s">
        <v>44</v>
      </c>
      <c r="C177" s="2">
        <v>19202000657</v>
      </c>
      <c r="D177" s="2">
        <v>65.400000000000006</v>
      </c>
      <c r="E177" s="724" t="s">
        <v>420</v>
      </c>
    </row>
    <row r="178" spans="1:7" x14ac:dyDescent="0.25">
      <c r="A178" s="181" t="s">
        <v>1259</v>
      </c>
      <c r="B178" s="720" t="s">
        <v>44</v>
      </c>
      <c r="C178" s="2">
        <v>19202000678</v>
      </c>
      <c r="D178" s="2">
        <v>60.8</v>
      </c>
      <c r="E178" s="724" t="s">
        <v>420</v>
      </c>
    </row>
    <row r="179" spans="1:7" x14ac:dyDescent="0.25">
      <c r="A179" s="181" t="s">
        <v>1259</v>
      </c>
      <c r="B179" s="720" t="s">
        <v>44</v>
      </c>
      <c r="C179" s="2">
        <v>19202000659</v>
      </c>
      <c r="D179" s="2">
        <v>60.1</v>
      </c>
      <c r="E179" s="724" t="s">
        <v>420</v>
      </c>
    </row>
    <row r="180" spans="1:7" x14ac:dyDescent="0.25">
      <c r="A180" s="181" t="s">
        <v>1259</v>
      </c>
      <c r="B180" s="720" t="s">
        <v>44</v>
      </c>
      <c r="C180" s="2">
        <v>19202000656</v>
      </c>
      <c r="D180" s="2">
        <v>52.5</v>
      </c>
      <c r="E180" s="724" t="s">
        <v>420</v>
      </c>
    </row>
    <row r="181" spans="1:7" x14ac:dyDescent="0.25">
      <c r="A181" s="181" t="s">
        <v>1259</v>
      </c>
      <c r="B181" s="720" t="s">
        <v>44</v>
      </c>
      <c r="C181" s="2">
        <v>19202000661</v>
      </c>
      <c r="D181" s="2">
        <v>48.4</v>
      </c>
      <c r="E181" s="724" t="s">
        <v>420</v>
      </c>
    </row>
    <row r="182" spans="1:7" x14ac:dyDescent="0.25">
      <c r="A182" s="181" t="s">
        <v>1259</v>
      </c>
      <c r="B182" s="720" t="s">
        <v>44</v>
      </c>
      <c r="C182" s="2">
        <v>19202000679</v>
      </c>
      <c r="D182" s="2">
        <v>46.3</v>
      </c>
      <c r="E182" s="724" t="s">
        <v>420</v>
      </c>
    </row>
    <row r="183" spans="1:7" x14ac:dyDescent="0.25">
      <c r="A183" s="181" t="s">
        <v>1259</v>
      </c>
      <c r="B183" s="720" t="s">
        <v>44</v>
      </c>
      <c r="C183" s="2">
        <v>19202000680</v>
      </c>
      <c r="D183" s="2">
        <v>37.799999999999997</v>
      </c>
      <c r="E183" s="724" t="s">
        <v>420</v>
      </c>
    </row>
    <row r="184" spans="1:7" x14ac:dyDescent="0.25">
      <c r="A184" s="2" t="s">
        <v>1317</v>
      </c>
      <c r="B184" s="26" t="s">
        <v>78</v>
      </c>
      <c r="C184" s="2">
        <v>19202100166</v>
      </c>
      <c r="D184" s="2">
        <v>64.75</v>
      </c>
      <c r="E184" s="721" t="s">
        <v>419</v>
      </c>
      <c r="F184" s="648"/>
      <c r="G184" s="648"/>
    </row>
    <row r="185" spans="1:7" x14ac:dyDescent="0.25">
      <c r="A185" s="2" t="s">
        <v>1317</v>
      </c>
      <c r="B185" s="26" t="s">
        <v>78</v>
      </c>
      <c r="C185" s="2">
        <v>19202100237</v>
      </c>
      <c r="D185" s="2">
        <v>64.34</v>
      </c>
      <c r="E185" s="721" t="s">
        <v>419</v>
      </c>
      <c r="F185" s="648"/>
      <c r="G185" s="648"/>
    </row>
    <row r="186" spans="1:7" x14ac:dyDescent="0.25">
      <c r="A186" s="2" t="s">
        <v>1317</v>
      </c>
      <c r="B186" s="26" t="s">
        <v>78</v>
      </c>
      <c r="C186" s="2">
        <v>19202100245</v>
      </c>
      <c r="D186" s="2">
        <v>63.45</v>
      </c>
      <c r="E186" s="721" t="s">
        <v>419</v>
      </c>
      <c r="F186" s="648"/>
      <c r="G186" s="648"/>
    </row>
    <row r="187" spans="1:7" x14ac:dyDescent="0.25">
      <c r="A187" s="2" t="s">
        <v>1317</v>
      </c>
      <c r="B187" s="26" t="s">
        <v>78</v>
      </c>
      <c r="C187" s="2">
        <v>19202100292</v>
      </c>
      <c r="D187" s="2">
        <v>59.75</v>
      </c>
      <c r="E187" s="721" t="s">
        <v>419</v>
      </c>
      <c r="F187" s="648"/>
      <c r="G187" s="648"/>
    </row>
    <row r="188" spans="1:7" x14ac:dyDescent="0.25">
      <c r="A188" s="2" t="s">
        <v>1317</v>
      </c>
      <c r="B188" s="26" t="s">
        <v>78</v>
      </c>
      <c r="C188" s="2">
        <v>19202100291</v>
      </c>
      <c r="D188" s="2">
        <v>53.62</v>
      </c>
      <c r="E188" s="721" t="s">
        <v>419</v>
      </c>
      <c r="F188" s="648"/>
      <c r="G188" s="648"/>
    </row>
    <row r="189" spans="1:7" x14ac:dyDescent="0.25">
      <c r="A189" s="2" t="s">
        <v>1317</v>
      </c>
      <c r="B189" s="26" t="s">
        <v>78</v>
      </c>
      <c r="C189" s="2">
        <v>19202100253</v>
      </c>
      <c r="D189" s="2">
        <v>53.32</v>
      </c>
      <c r="E189" s="721" t="s">
        <v>419</v>
      </c>
      <c r="F189" s="648"/>
      <c r="G189" s="648"/>
    </row>
    <row r="190" spans="1:7" x14ac:dyDescent="0.25">
      <c r="A190" s="2" t="s">
        <v>1317</v>
      </c>
      <c r="B190" s="26" t="s">
        <v>78</v>
      </c>
      <c r="C190" s="2">
        <v>19202100290</v>
      </c>
      <c r="D190" s="2">
        <v>52.03</v>
      </c>
      <c r="E190" s="721" t="s">
        <v>419</v>
      </c>
      <c r="F190" s="648"/>
      <c r="G190" s="648"/>
    </row>
    <row r="191" spans="1:7" x14ac:dyDescent="0.25">
      <c r="A191" s="2" t="s">
        <v>1317</v>
      </c>
      <c r="B191" s="26" t="s">
        <v>78</v>
      </c>
      <c r="C191" s="2">
        <v>19202100167</v>
      </c>
      <c r="D191" s="2">
        <v>50.47</v>
      </c>
      <c r="E191" s="721" t="s">
        <v>419</v>
      </c>
      <c r="F191" s="648"/>
      <c r="G191" s="648"/>
    </row>
    <row r="192" spans="1:7" x14ac:dyDescent="0.25">
      <c r="A192" s="2" t="s">
        <v>1317</v>
      </c>
      <c r="B192" s="26" t="s">
        <v>78</v>
      </c>
      <c r="C192" s="2">
        <v>19202100226</v>
      </c>
      <c r="D192" s="2">
        <v>49.31</v>
      </c>
      <c r="E192" s="724" t="s">
        <v>420</v>
      </c>
      <c r="F192" s="648"/>
      <c r="G192" s="648"/>
    </row>
    <row r="193" spans="1:7" x14ac:dyDescent="0.25">
      <c r="A193" s="2" t="s">
        <v>1317</v>
      </c>
      <c r="B193" s="26" t="s">
        <v>78</v>
      </c>
      <c r="C193" s="2">
        <v>19202100252</v>
      </c>
      <c r="D193" s="2">
        <v>49.3</v>
      </c>
      <c r="E193" s="724" t="s">
        <v>420</v>
      </c>
      <c r="F193" s="648"/>
      <c r="G193" s="648"/>
    </row>
    <row r="194" spans="1:7" x14ac:dyDescent="0.25">
      <c r="A194" s="2" t="s">
        <v>1317</v>
      </c>
      <c r="B194" s="26" t="s">
        <v>78</v>
      </c>
      <c r="C194" s="2">
        <v>19202100236</v>
      </c>
      <c r="D194" s="2">
        <v>49.16</v>
      </c>
      <c r="E194" s="724" t="s">
        <v>420</v>
      </c>
      <c r="F194" s="648"/>
      <c r="G194" s="648"/>
    </row>
    <row r="195" spans="1:7" x14ac:dyDescent="0.25">
      <c r="A195" s="2" t="s">
        <v>1317</v>
      </c>
      <c r="B195" s="26" t="s">
        <v>78</v>
      </c>
      <c r="C195" s="2">
        <v>19202100246</v>
      </c>
      <c r="D195" s="2">
        <v>45.75</v>
      </c>
      <c r="E195" s="724" t="s">
        <v>420</v>
      </c>
      <c r="F195" s="648"/>
      <c r="G195" s="648"/>
    </row>
    <row r="196" spans="1:7" x14ac:dyDescent="0.25">
      <c r="A196" s="2" t="s">
        <v>1317</v>
      </c>
      <c r="B196" s="26" t="s">
        <v>78</v>
      </c>
      <c r="C196" s="2">
        <v>19202100240</v>
      </c>
      <c r="D196" s="2">
        <v>44.9</v>
      </c>
      <c r="E196" s="724" t="s">
        <v>420</v>
      </c>
      <c r="F196" s="648"/>
      <c r="G196" s="648"/>
    </row>
    <row r="197" spans="1:7" x14ac:dyDescent="0.25">
      <c r="A197" s="2" t="s">
        <v>1317</v>
      </c>
      <c r="B197" s="2" t="s">
        <v>1318</v>
      </c>
      <c r="C197" s="2">
        <v>19202100248</v>
      </c>
      <c r="D197" s="2">
        <v>61.52</v>
      </c>
      <c r="E197" s="721" t="s">
        <v>419</v>
      </c>
    </row>
    <row r="198" spans="1:7" x14ac:dyDescent="0.25">
      <c r="A198" s="2" t="s">
        <v>1317</v>
      </c>
      <c r="B198" s="2" t="s">
        <v>1318</v>
      </c>
      <c r="C198" s="2">
        <v>19202100254</v>
      </c>
      <c r="D198" s="2">
        <v>56.89</v>
      </c>
      <c r="E198" s="721" t="s">
        <v>419</v>
      </c>
    </row>
    <row r="199" spans="1:7" x14ac:dyDescent="0.25">
      <c r="A199" s="2" t="s">
        <v>1317</v>
      </c>
      <c r="B199" s="2" t="s">
        <v>1318</v>
      </c>
      <c r="C199" s="2">
        <v>19202100222</v>
      </c>
      <c r="D199" s="2">
        <v>55.66</v>
      </c>
      <c r="E199" s="721" t="s">
        <v>419</v>
      </c>
    </row>
    <row r="200" spans="1:7" x14ac:dyDescent="0.25">
      <c r="A200" s="2" t="s">
        <v>1317</v>
      </c>
      <c r="B200" s="2" t="s">
        <v>1318</v>
      </c>
      <c r="C200" s="2">
        <v>19202100250</v>
      </c>
      <c r="D200" s="2">
        <v>54.4</v>
      </c>
      <c r="E200" s="721" t="s">
        <v>419</v>
      </c>
    </row>
    <row r="201" spans="1:7" x14ac:dyDescent="0.25">
      <c r="A201" s="2" t="s">
        <v>1317</v>
      </c>
      <c r="B201" s="2" t="s">
        <v>1318</v>
      </c>
      <c r="C201" s="2">
        <v>19202100244</v>
      </c>
      <c r="D201" s="2">
        <v>53.43</v>
      </c>
      <c r="E201" s="721" t="s">
        <v>419</v>
      </c>
    </row>
    <row r="202" spans="1:7" x14ac:dyDescent="0.25">
      <c r="A202" s="2" t="s">
        <v>1317</v>
      </c>
      <c r="B202" s="2" t="s">
        <v>1318</v>
      </c>
      <c r="C202" s="2">
        <v>19202100220</v>
      </c>
      <c r="D202" s="2">
        <v>52.89</v>
      </c>
      <c r="E202" s="721" t="s">
        <v>419</v>
      </c>
    </row>
    <row r="203" spans="1:7" x14ac:dyDescent="0.25">
      <c r="A203" s="2" t="s">
        <v>1317</v>
      </c>
      <c r="B203" s="2" t="s">
        <v>1318</v>
      </c>
      <c r="C203" s="2">
        <v>19202100243</v>
      </c>
      <c r="D203" s="2">
        <v>51.15</v>
      </c>
      <c r="E203" s="721" t="s">
        <v>419</v>
      </c>
    </row>
    <row r="204" spans="1:7" x14ac:dyDescent="0.25">
      <c r="A204" s="2" t="s">
        <v>1317</v>
      </c>
      <c r="B204" s="2" t="s">
        <v>1318</v>
      </c>
      <c r="C204" s="2">
        <v>19202100249</v>
      </c>
      <c r="D204" s="2">
        <v>47.9</v>
      </c>
      <c r="E204" s="721" t="s">
        <v>419</v>
      </c>
    </row>
    <row r="205" spans="1:7" x14ac:dyDescent="0.25">
      <c r="A205" s="2" t="s">
        <v>1317</v>
      </c>
      <c r="B205" s="2" t="s">
        <v>1318</v>
      </c>
      <c r="C205" s="2">
        <v>19202100241</v>
      </c>
      <c r="D205" s="2">
        <v>47.66</v>
      </c>
      <c r="E205" s="721" t="s">
        <v>419</v>
      </c>
    </row>
    <row r="206" spans="1:7" x14ac:dyDescent="0.25">
      <c r="A206" s="2" t="s">
        <v>1317</v>
      </c>
      <c r="B206" s="2" t="s">
        <v>1318</v>
      </c>
      <c r="C206" s="2">
        <v>19202100289</v>
      </c>
      <c r="D206" s="2">
        <v>46.77</v>
      </c>
      <c r="E206" s="721" t="s">
        <v>419</v>
      </c>
    </row>
    <row r="207" spans="1:7" x14ac:dyDescent="0.25">
      <c r="A207" s="2" t="s">
        <v>1317</v>
      </c>
      <c r="B207" s="2" t="s">
        <v>1318</v>
      </c>
      <c r="C207" s="2">
        <v>19202100255</v>
      </c>
      <c r="D207" s="2">
        <v>46.51</v>
      </c>
      <c r="E207" s="721" t="s">
        <v>419</v>
      </c>
    </row>
    <row r="208" spans="1:7" x14ac:dyDescent="0.25">
      <c r="A208" s="2" t="s">
        <v>1317</v>
      </c>
      <c r="B208" s="2" t="s">
        <v>1318</v>
      </c>
      <c r="C208" s="2">
        <v>19202100258</v>
      </c>
      <c r="D208" s="2">
        <v>46.39</v>
      </c>
      <c r="E208" s="721" t="s">
        <v>419</v>
      </c>
    </row>
    <row r="209" spans="1:5" x14ac:dyDescent="0.25">
      <c r="A209" s="2" t="s">
        <v>1317</v>
      </c>
      <c r="B209" s="2" t="s">
        <v>1318</v>
      </c>
      <c r="C209" s="2">
        <v>19202100185</v>
      </c>
      <c r="D209" s="2">
        <v>46.28</v>
      </c>
      <c r="E209" s="721" t="s">
        <v>419</v>
      </c>
    </row>
    <row r="210" spans="1:5" x14ac:dyDescent="0.25">
      <c r="A210" s="2" t="s">
        <v>1317</v>
      </c>
      <c r="B210" s="2" t="s">
        <v>1318</v>
      </c>
      <c r="C210" s="2">
        <v>19202100239</v>
      </c>
      <c r="D210" s="2">
        <v>45.27</v>
      </c>
      <c r="E210" s="721" t="s">
        <v>419</v>
      </c>
    </row>
    <row r="211" spans="1:5" x14ac:dyDescent="0.25">
      <c r="A211" s="2" t="s">
        <v>1317</v>
      </c>
      <c r="B211" s="2" t="s">
        <v>1318</v>
      </c>
      <c r="C211" s="2">
        <v>19202100219</v>
      </c>
      <c r="D211" s="2">
        <v>45.16</v>
      </c>
      <c r="E211" s="721" t="s">
        <v>419</v>
      </c>
    </row>
    <row r="212" spans="1:5" x14ac:dyDescent="0.25">
      <c r="A212" s="2" t="s">
        <v>1317</v>
      </c>
      <c r="B212" s="2" t="s">
        <v>1318</v>
      </c>
      <c r="C212" s="2">
        <v>19202100288</v>
      </c>
      <c r="D212" s="2">
        <v>41.15</v>
      </c>
      <c r="E212" s="721" t="s">
        <v>419</v>
      </c>
    </row>
    <row r="213" spans="1:5" x14ac:dyDescent="0.25">
      <c r="A213" s="2" t="s">
        <v>1317</v>
      </c>
      <c r="B213" s="2" t="s">
        <v>1318</v>
      </c>
      <c r="C213" s="2">
        <v>19202100161</v>
      </c>
      <c r="D213" s="2">
        <v>40.9</v>
      </c>
      <c r="E213" s="721" t="s">
        <v>419</v>
      </c>
    </row>
    <row r="214" spans="1:5" x14ac:dyDescent="0.25">
      <c r="A214" s="2" t="s">
        <v>1317</v>
      </c>
      <c r="B214" s="2" t="s">
        <v>1318</v>
      </c>
      <c r="C214" s="2">
        <v>19202100232</v>
      </c>
      <c r="D214" s="2">
        <v>36.03</v>
      </c>
      <c r="E214" s="721" t="s">
        <v>419</v>
      </c>
    </row>
    <row r="215" spans="1:5" x14ac:dyDescent="0.25">
      <c r="A215" s="2" t="s">
        <v>1317</v>
      </c>
      <c r="B215" s="2" t="s">
        <v>1318</v>
      </c>
      <c r="C215" s="2">
        <v>19202100242</v>
      </c>
      <c r="D215" s="2">
        <v>32.39</v>
      </c>
      <c r="E215" s="721" t="s">
        <v>419</v>
      </c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zoomScaleNormal="100" workbookViewId="0">
      <pane ySplit="2" topLeftCell="A224" activePane="bottomLeft" state="frozen"/>
      <selection pane="bottomLeft" activeCell="L226" sqref="L226"/>
    </sheetView>
  </sheetViews>
  <sheetFormatPr defaultRowHeight="15" x14ac:dyDescent="0.25"/>
  <cols>
    <col min="1" max="1" width="21.140625" bestFit="1" customWidth="1"/>
    <col min="2" max="2" width="50.140625" customWidth="1"/>
    <col min="3" max="3" width="20.140625" customWidth="1"/>
    <col min="4" max="4" width="15.85546875" customWidth="1"/>
    <col min="5" max="5" width="14.42578125" customWidth="1"/>
  </cols>
  <sheetData>
    <row r="1" spans="1:5" ht="15.75" x14ac:dyDescent="0.25">
      <c r="A1" s="836" t="s">
        <v>30</v>
      </c>
      <c r="B1" s="836"/>
      <c r="C1" s="836"/>
      <c r="D1" s="836"/>
      <c r="E1" s="836"/>
    </row>
    <row r="2" spans="1:5" ht="15.75" thickBot="1" x14ac:dyDescent="0.3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2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2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2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2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2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2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2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2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2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2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2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2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2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2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2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2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.75" thickBot="1" x14ac:dyDescent="0.3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2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2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2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2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2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2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2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2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2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2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2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2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2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.75" thickBot="1" x14ac:dyDescent="0.3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2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2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2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2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2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2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2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2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2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2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2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2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2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2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2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2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2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2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2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2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.75" thickBot="1" x14ac:dyDescent="0.3">
      <c r="A54" s="540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25">
      <c r="A55" s="156" t="s">
        <v>1056</v>
      </c>
      <c r="B55" s="541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25">
      <c r="A56" s="95" t="s">
        <v>1056</v>
      </c>
      <c r="B56" s="538" t="s">
        <v>1060</v>
      </c>
      <c r="C56" s="2" t="str">
        <f>"619217672758"</f>
        <v>619217672758</v>
      </c>
      <c r="D56" s="26">
        <v>15.91</v>
      </c>
      <c r="E56" s="542" t="s">
        <v>419</v>
      </c>
    </row>
    <row r="57" spans="1:5" x14ac:dyDescent="0.25">
      <c r="A57" s="95" t="s">
        <v>1056</v>
      </c>
      <c r="B57" s="538" t="s">
        <v>1060</v>
      </c>
      <c r="C57" s="2" t="str">
        <f>"619217672759"</f>
        <v>619217672759</v>
      </c>
      <c r="D57" s="26">
        <v>15.73</v>
      </c>
      <c r="E57" s="542" t="s">
        <v>419</v>
      </c>
    </row>
    <row r="58" spans="1:5" x14ac:dyDescent="0.25">
      <c r="A58" s="95" t="s">
        <v>1056</v>
      </c>
      <c r="B58" s="538" t="s">
        <v>1060</v>
      </c>
      <c r="C58" s="2" t="str">
        <f>"619217672760"</f>
        <v>619217672760</v>
      </c>
      <c r="D58" s="26">
        <v>15.18</v>
      </c>
      <c r="E58" s="542" t="s">
        <v>419</v>
      </c>
    </row>
    <row r="59" spans="1:5" x14ac:dyDescent="0.25">
      <c r="A59" s="95" t="s">
        <v>1056</v>
      </c>
      <c r="B59" s="538" t="s">
        <v>1060</v>
      </c>
      <c r="C59" s="2" t="str">
        <f>"619217842761"</f>
        <v>619217842761</v>
      </c>
      <c r="D59" s="26">
        <v>14.73</v>
      </c>
      <c r="E59" s="542" t="s">
        <v>419</v>
      </c>
    </row>
    <row r="60" spans="1:5" x14ac:dyDescent="0.25">
      <c r="A60" s="95" t="s">
        <v>1056</v>
      </c>
      <c r="B60" s="538" t="s">
        <v>1060</v>
      </c>
      <c r="C60" s="2" t="str">
        <f>"619217672762"</f>
        <v>619217672762</v>
      </c>
      <c r="D60" s="26">
        <v>14.55</v>
      </c>
      <c r="E60" s="542" t="s">
        <v>419</v>
      </c>
    </row>
    <row r="61" spans="1:5" x14ac:dyDescent="0.25">
      <c r="A61" s="95" t="s">
        <v>1056</v>
      </c>
      <c r="B61" s="538" t="s">
        <v>1060</v>
      </c>
      <c r="C61" s="2" t="str">
        <f>"619217672763"</f>
        <v>619217672763</v>
      </c>
      <c r="D61" s="26">
        <v>14.45</v>
      </c>
      <c r="E61" s="542" t="s">
        <v>419</v>
      </c>
    </row>
    <row r="62" spans="1:5" x14ac:dyDescent="0.25">
      <c r="A62" s="95" t="s">
        <v>1056</v>
      </c>
      <c r="B62" s="538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25">
      <c r="A63" s="95" t="s">
        <v>1056</v>
      </c>
      <c r="B63" s="538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25">
      <c r="A64" s="95" t="s">
        <v>1056</v>
      </c>
      <c r="B64" s="538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25">
      <c r="A65" s="95" t="s">
        <v>1056</v>
      </c>
      <c r="B65" s="538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25">
      <c r="A66" s="95" t="s">
        <v>1056</v>
      </c>
      <c r="B66" s="538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25">
      <c r="A67" s="95" t="s">
        <v>1056</v>
      </c>
      <c r="B67" s="538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25">
      <c r="A68" s="95" t="s">
        <v>1056</v>
      </c>
      <c r="B68" s="538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25">
      <c r="A69" s="95" t="s">
        <v>1056</v>
      </c>
      <c r="B69" s="538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25">
      <c r="A70" s="95" t="s">
        <v>1057</v>
      </c>
      <c r="B70" s="538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25">
      <c r="A71" s="95" t="s">
        <v>1056</v>
      </c>
      <c r="B71" s="538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25">
      <c r="A72" s="95" t="s">
        <v>1056</v>
      </c>
      <c r="B72" s="538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25">
      <c r="A73" s="95" t="s">
        <v>1056</v>
      </c>
      <c r="B73" s="538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25">
      <c r="A74" s="95" t="s">
        <v>1056</v>
      </c>
      <c r="B74" s="538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25">
      <c r="A75" s="95" t="s">
        <v>1056</v>
      </c>
      <c r="B75" s="538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25">
      <c r="A76" s="95" t="s">
        <v>1056</v>
      </c>
      <c r="B76" s="538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25">
      <c r="A77" s="95" t="s">
        <v>1056</v>
      </c>
      <c r="B77" s="538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25">
      <c r="A78" s="95" t="s">
        <v>1056</v>
      </c>
      <c r="B78" s="538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25">
      <c r="A79" s="95" t="s">
        <v>1056</v>
      </c>
      <c r="B79" s="538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25">
      <c r="A80" s="95" t="s">
        <v>1056</v>
      </c>
      <c r="B80" s="538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25">
      <c r="A81" s="95" t="s">
        <v>1056</v>
      </c>
      <c r="B81" s="538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25">
      <c r="A82" s="95" t="s">
        <v>1056</v>
      </c>
      <c r="B82" s="538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.75" thickBot="1" x14ac:dyDescent="0.3">
      <c r="A83" s="96" t="s">
        <v>1056</v>
      </c>
      <c r="B83" s="539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2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2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2" t="s">
        <v>419</v>
      </c>
    </row>
    <row r="86" spans="1:5" x14ac:dyDescent="0.2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2" t="s">
        <v>419</v>
      </c>
    </row>
    <row r="87" spans="1:5" x14ac:dyDescent="0.2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2" t="s">
        <v>419</v>
      </c>
    </row>
    <row r="88" spans="1:5" x14ac:dyDescent="0.2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2" t="s">
        <v>419</v>
      </c>
    </row>
    <row r="89" spans="1:5" x14ac:dyDescent="0.2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2" t="s">
        <v>419</v>
      </c>
    </row>
    <row r="90" spans="1:5" x14ac:dyDescent="0.2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2" t="s">
        <v>419</v>
      </c>
    </row>
    <row r="91" spans="1:5" ht="15.75" thickBot="1" x14ac:dyDescent="0.3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2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2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2" t="s">
        <v>419</v>
      </c>
    </row>
    <row r="94" spans="1:5" x14ac:dyDescent="0.2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2" t="s">
        <v>419</v>
      </c>
    </row>
    <row r="95" spans="1:5" x14ac:dyDescent="0.2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2" t="s">
        <v>419</v>
      </c>
    </row>
    <row r="96" spans="1:5" x14ac:dyDescent="0.2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2" t="s">
        <v>419</v>
      </c>
    </row>
    <row r="97" spans="1:5" x14ac:dyDescent="0.2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2" t="s">
        <v>419</v>
      </c>
    </row>
    <row r="98" spans="1:5" ht="15.75" thickBot="1" x14ac:dyDescent="0.3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2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2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2" t="s">
        <v>419</v>
      </c>
    </row>
    <row r="101" spans="1:5" x14ac:dyDescent="0.2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2" t="s">
        <v>419</v>
      </c>
    </row>
    <row r="102" spans="1:5" x14ac:dyDescent="0.2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2" t="s">
        <v>419</v>
      </c>
    </row>
    <row r="103" spans="1:5" x14ac:dyDescent="0.2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2" t="s">
        <v>419</v>
      </c>
    </row>
    <row r="104" spans="1:5" x14ac:dyDescent="0.2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2" t="s">
        <v>419</v>
      </c>
    </row>
    <row r="105" spans="1:5" x14ac:dyDescent="0.2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2" t="s">
        <v>419</v>
      </c>
    </row>
    <row r="106" spans="1:5" x14ac:dyDescent="0.2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2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2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2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2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2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2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2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2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2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2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2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2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2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2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2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2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2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2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2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2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2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2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2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2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2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2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2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2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2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2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2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2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2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2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2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2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2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2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2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2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2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2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2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2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2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2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2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2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2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2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2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2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2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2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2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2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2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2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2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2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2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2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2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2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2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2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2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2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2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2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2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2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2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2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2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2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2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2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2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2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8"/>
      <c r="G186" s="648"/>
    </row>
    <row r="187" spans="1:7" x14ac:dyDescent="0.2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8"/>
      <c r="G187" s="648"/>
    </row>
    <row r="188" spans="1:7" x14ac:dyDescent="0.2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8"/>
      <c r="G188" s="648"/>
    </row>
    <row r="189" spans="1:7" x14ac:dyDescent="0.2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8"/>
      <c r="G189" s="648"/>
    </row>
    <row r="190" spans="1:7" x14ac:dyDescent="0.2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8"/>
      <c r="G190" s="648"/>
    </row>
    <row r="191" spans="1:7" x14ac:dyDescent="0.2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8"/>
      <c r="G191" s="648"/>
    </row>
    <row r="192" spans="1:7" x14ac:dyDescent="0.2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8"/>
      <c r="G192" s="648"/>
    </row>
    <row r="193" spans="1:7" x14ac:dyDescent="0.2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8"/>
      <c r="G193" s="648"/>
    </row>
    <row r="194" spans="1:7" x14ac:dyDescent="0.2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8"/>
      <c r="G194" s="648"/>
    </row>
    <row r="195" spans="1:7" x14ac:dyDescent="0.2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8"/>
      <c r="G195" s="648"/>
    </row>
    <row r="196" spans="1:7" x14ac:dyDescent="0.2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8"/>
      <c r="G196" s="648"/>
    </row>
    <row r="197" spans="1:7" x14ac:dyDescent="0.2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8"/>
      <c r="G197" s="648"/>
    </row>
    <row r="198" spans="1:7" x14ac:dyDescent="0.2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8"/>
      <c r="G198" s="648"/>
    </row>
    <row r="199" spans="1:7" x14ac:dyDescent="0.2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8"/>
      <c r="G199" s="648"/>
    </row>
    <row r="200" spans="1:7" x14ac:dyDescent="0.2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8"/>
      <c r="G200" s="648"/>
    </row>
    <row r="201" spans="1:7" x14ac:dyDescent="0.2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8"/>
      <c r="G201" s="648"/>
    </row>
    <row r="202" spans="1:7" x14ac:dyDescent="0.2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8"/>
      <c r="G202" s="648"/>
    </row>
    <row r="203" spans="1:7" x14ac:dyDescent="0.2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8"/>
      <c r="G203" s="648"/>
    </row>
    <row r="204" spans="1:7" x14ac:dyDescent="0.2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8"/>
      <c r="G204" s="648"/>
    </row>
    <row r="205" spans="1:7" x14ac:dyDescent="0.2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8"/>
      <c r="G205" s="648"/>
    </row>
    <row r="206" spans="1:7" x14ac:dyDescent="0.2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8"/>
      <c r="G206" s="648"/>
    </row>
    <row r="207" spans="1:7" x14ac:dyDescent="0.2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8"/>
      <c r="G207" s="648"/>
    </row>
    <row r="208" spans="1:7" x14ac:dyDescent="0.2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8"/>
      <c r="G208" s="648"/>
    </row>
    <row r="209" spans="1:7" x14ac:dyDescent="0.2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8"/>
      <c r="G209" s="648"/>
    </row>
    <row r="210" spans="1:7" x14ac:dyDescent="0.25">
      <c r="A210" s="2" t="s">
        <v>1216</v>
      </c>
      <c r="B210" s="792" t="s">
        <v>469</v>
      </c>
      <c r="C210" s="630">
        <v>19201900976</v>
      </c>
      <c r="D210" s="630">
        <v>6.38</v>
      </c>
      <c r="E210" s="684" t="s">
        <v>420</v>
      </c>
      <c r="F210" s="648"/>
      <c r="G210" s="648"/>
    </row>
    <row r="211" spans="1:7" x14ac:dyDescent="0.25">
      <c r="A211" s="2" t="s">
        <v>1216</v>
      </c>
      <c r="B211" s="792" t="s">
        <v>469</v>
      </c>
      <c r="C211" s="630">
        <v>19201900978</v>
      </c>
      <c r="D211" s="630">
        <v>3.67</v>
      </c>
      <c r="E211" s="684" t="s">
        <v>420</v>
      </c>
      <c r="F211" s="648"/>
      <c r="G211" s="648"/>
    </row>
    <row r="212" spans="1:7" x14ac:dyDescent="0.25">
      <c r="A212" s="791" t="s">
        <v>1268</v>
      </c>
      <c r="B212" s="793" t="s">
        <v>469</v>
      </c>
      <c r="C212" s="755">
        <v>19202000749</v>
      </c>
      <c r="D212" s="784">
        <v>13.01</v>
      </c>
      <c r="E212" s="702" t="s">
        <v>419</v>
      </c>
    </row>
    <row r="213" spans="1:7" x14ac:dyDescent="0.25">
      <c r="A213" s="791" t="s">
        <v>1268</v>
      </c>
      <c r="B213" s="793" t="s">
        <v>469</v>
      </c>
      <c r="C213" s="754">
        <v>19202000752</v>
      </c>
      <c r="D213" s="787">
        <v>12.74</v>
      </c>
      <c r="E213" s="702" t="s">
        <v>419</v>
      </c>
    </row>
    <row r="214" spans="1:7" x14ac:dyDescent="0.25">
      <c r="A214" s="791" t="s">
        <v>1268</v>
      </c>
      <c r="B214" s="793" t="s">
        <v>469</v>
      </c>
      <c r="C214" s="754">
        <v>19202000771</v>
      </c>
      <c r="D214" s="787">
        <v>12.74</v>
      </c>
      <c r="E214" s="702" t="s">
        <v>419</v>
      </c>
    </row>
    <row r="215" spans="1:7" x14ac:dyDescent="0.25">
      <c r="A215" s="791" t="s">
        <v>1268</v>
      </c>
      <c r="B215" s="793" t="s">
        <v>469</v>
      </c>
      <c r="C215" s="754">
        <v>19202000751</v>
      </c>
      <c r="D215" s="787">
        <v>12.65</v>
      </c>
      <c r="E215" s="702" t="s">
        <v>419</v>
      </c>
    </row>
    <row r="216" spans="1:7" x14ac:dyDescent="0.25">
      <c r="A216" s="791" t="s">
        <v>1268</v>
      </c>
      <c r="B216" s="793" t="s">
        <v>469</v>
      </c>
      <c r="C216" s="754">
        <v>19202000760</v>
      </c>
      <c r="D216" s="787">
        <v>12.56</v>
      </c>
      <c r="E216" s="702" t="s">
        <v>419</v>
      </c>
    </row>
    <row r="217" spans="1:7" x14ac:dyDescent="0.25">
      <c r="A217" s="791" t="s">
        <v>1268</v>
      </c>
      <c r="B217" s="793" t="s">
        <v>469</v>
      </c>
      <c r="C217" s="754">
        <v>19202000747</v>
      </c>
      <c r="D217" s="787">
        <v>12.38</v>
      </c>
      <c r="E217" s="702" t="s">
        <v>419</v>
      </c>
    </row>
    <row r="218" spans="1:7" x14ac:dyDescent="0.25">
      <c r="A218" s="791" t="s">
        <v>1268</v>
      </c>
      <c r="B218" s="793" t="s">
        <v>469</v>
      </c>
      <c r="C218" s="754">
        <v>19202000748</v>
      </c>
      <c r="D218" s="787">
        <v>12.2</v>
      </c>
      <c r="E218" s="702" t="s">
        <v>419</v>
      </c>
    </row>
    <row r="219" spans="1:7" x14ac:dyDescent="0.25">
      <c r="A219" s="791" t="s">
        <v>1268</v>
      </c>
      <c r="B219" s="793" t="s">
        <v>469</v>
      </c>
      <c r="C219" s="755">
        <v>19202000759</v>
      </c>
      <c r="D219" s="784">
        <v>11.74</v>
      </c>
      <c r="E219" s="702" t="s">
        <v>419</v>
      </c>
    </row>
    <row r="220" spans="1:7" x14ac:dyDescent="0.25">
      <c r="A220" s="791" t="s">
        <v>1268</v>
      </c>
      <c r="B220" s="793" t="s">
        <v>469</v>
      </c>
      <c r="C220" s="755">
        <v>19202000765</v>
      </c>
      <c r="D220" s="784">
        <v>11.65</v>
      </c>
      <c r="E220" s="684" t="s">
        <v>420</v>
      </c>
    </row>
    <row r="221" spans="1:7" x14ac:dyDescent="0.25">
      <c r="A221" s="791" t="s">
        <v>1268</v>
      </c>
      <c r="B221" s="793" t="s">
        <v>469</v>
      </c>
      <c r="C221" s="755">
        <v>19202000753</v>
      </c>
      <c r="D221" s="784">
        <v>11.56</v>
      </c>
      <c r="E221" s="684" t="s">
        <v>420</v>
      </c>
    </row>
    <row r="222" spans="1:7" x14ac:dyDescent="0.25">
      <c r="A222" s="791" t="s">
        <v>1268</v>
      </c>
      <c r="B222" s="793" t="s">
        <v>469</v>
      </c>
      <c r="C222" s="755">
        <v>19202000775</v>
      </c>
      <c r="D222" s="784">
        <v>11.02</v>
      </c>
      <c r="E222" s="684" t="s">
        <v>420</v>
      </c>
    </row>
    <row r="223" spans="1:7" x14ac:dyDescent="0.25">
      <c r="A223" s="791" t="s">
        <v>1268</v>
      </c>
      <c r="B223" s="793" t="s">
        <v>469</v>
      </c>
      <c r="C223" s="755">
        <v>19202000758</v>
      </c>
      <c r="D223" s="784">
        <v>10.65</v>
      </c>
      <c r="E223" s="684" t="s">
        <v>420</v>
      </c>
    </row>
    <row r="224" spans="1:7" x14ac:dyDescent="0.25">
      <c r="A224" s="791" t="s">
        <v>1268</v>
      </c>
      <c r="B224" s="793" t="s">
        <v>469</v>
      </c>
      <c r="C224" s="755">
        <v>19202000762</v>
      </c>
      <c r="D224" s="784">
        <v>10.56</v>
      </c>
      <c r="E224" s="684" t="s">
        <v>420</v>
      </c>
    </row>
    <row r="225" spans="1:5" x14ac:dyDescent="0.25">
      <c r="A225" s="791" t="s">
        <v>1268</v>
      </c>
      <c r="B225" s="793" t="s">
        <v>469</v>
      </c>
      <c r="C225" s="755">
        <v>19202000764</v>
      </c>
      <c r="D225" s="784">
        <v>10.01</v>
      </c>
      <c r="E225" s="684" t="s">
        <v>420</v>
      </c>
    </row>
    <row r="226" spans="1:5" x14ac:dyDescent="0.25">
      <c r="A226" s="791" t="s">
        <v>1268</v>
      </c>
      <c r="B226" s="793" t="s">
        <v>469</v>
      </c>
      <c r="C226" s="755">
        <v>19202000755</v>
      </c>
      <c r="D226" s="784">
        <v>9.1999999999999993</v>
      </c>
      <c r="E226" s="684" t="s">
        <v>420</v>
      </c>
    </row>
    <row r="227" spans="1:5" x14ac:dyDescent="0.25">
      <c r="A227" s="791" t="s">
        <v>1268</v>
      </c>
      <c r="B227" s="793" t="s">
        <v>469</v>
      </c>
      <c r="C227" s="755">
        <v>19202000774</v>
      </c>
      <c r="D227" s="784">
        <v>9.01</v>
      </c>
      <c r="E227" s="684" t="s">
        <v>420</v>
      </c>
    </row>
    <row r="228" spans="1:5" x14ac:dyDescent="0.25">
      <c r="A228" s="791" t="s">
        <v>1268</v>
      </c>
      <c r="B228" s="805" t="s">
        <v>469</v>
      </c>
      <c r="C228" s="763">
        <v>19202000769</v>
      </c>
      <c r="D228" s="806">
        <v>5.75</v>
      </c>
      <c r="E228" s="737" t="s">
        <v>420</v>
      </c>
    </row>
    <row r="229" spans="1:5" x14ac:dyDescent="0.25">
      <c r="A229" s="181" t="s">
        <v>1268</v>
      </c>
      <c r="B229" s="801" t="s">
        <v>1060</v>
      </c>
      <c r="C229" s="755">
        <v>19202000773</v>
      </c>
      <c r="D229" s="762">
        <v>15.38</v>
      </c>
      <c r="E229" s="702" t="s">
        <v>419</v>
      </c>
    </row>
    <row r="230" spans="1:5" x14ac:dyDescent="0.25">
      <c r="A230" s="181" t="s">
        <v>1268</v>
      </c>
      <c r="B230" s="801" t="s">
        <v>1060</v>
      </c>
      <c r="C230" s="755">
        <v>19202000761</v>
      </c>
      <c r="D230" s="762">
        <v>14.83</v>
      </c>
      <c r="E230" s="702" t="s">
        <v>419</v>
      </c>
    </row>
    <row r="231" spans="1:5" x14ac:dyDescent="0.25">
      <c r="A231" s="181" t="s">
        <v>1268</v>
      </c>
      <c r="B231" s="801" t="s">
        <v>1060</v>
      </c>
      <c r="C231" s="755">
        <v>19202000772</v>
      </c>
      <c r="D231" s="762">
        <v>14.65</v>
      </c>
      <c r="E231" s="702" t="s">
        <v>419</v>
      </c>
    </row>
    <row r="232" spans="1:5" x14ac:dyDescent="0.25">
      <c r="A232" s="181" t="s">
        <v>1268</v>
      </c>
      <c r="B232" s="801" t="s">
        <v>1060</v>
      </c>
      <c r="C232" s="755">
        <v>19202000750</v>
      </c>
      <c r="D232" s="762">
        <v>14.56</v>
      </c>
      <c r="E232" s="702" t="s">
        <v>419</v>
      </c>
    </row>
    <row r="233" spans="1:5" x14ac:dyDescent="0.25">
      <c r="A233" s="181" t="s">
        <v>1268</v>
      </c>
      <c r="B233" s="801" t="s">
        <v>1060</v>
      </c>
      <c r="C233" s="755">
        <v>19202000779</v>
      </c>
      <c r="D233" s="762">
        <v>14.28</v>
      </c>
      <c r="E233" s="702" t="s">
        <v>419</v>
      </c>
    </row>
    <row r="234" spans="1:5" x14ac:dyDescent="0.25">
      <c r="A234" s="181" t="s">
        <v>1268</v>
      </c>
      <c r="B234" s="801" t="s">
        <v>1060</v>
      </c>
      <c r="C234" s="755">
        <v>19202000778</v>
      </c>
      <c r="D234" s="762">
        <v>14.01</v>
      </c>
      <c r="E234" s="702" t="s">
        <v>419</v>
      </c>
    </row>
    <row r="235" spans="1:5" x14ac:dyDescent="0.25">
      <c r="A235" s="181" t="s">
        <v>1268</v>
      </c>
      <c r="B235" s="801" t="s">
        <v>1060</v>
      </c>
      <c r="C235" s="755">
        <v>19202000780</v>
      </c>
      <c r="D235" s="762">
        <v>13.83</v>
      </c>
      <c r="E235" s="702" t="s">
        <v>419</v>
      </c>
    </row>
    <row r="236" spans="1:5" x14ac:dyDescent="0.25">
      <c r="A236" s="181" t="s">
        <v>1268</v>
      </c>
      <c r="B236" s="801" t="s">
        <v>1060</v>
      </c>
      <c r="C236" s="755">
        <v>19202000766</v>
      </c>
      <c r="D236" s="762">
        <v>13.56</v>
      </c>
      <c r="E236" s="702" t="s">
        <v>419</v>
      </c>
    </row>
    <row r="237" spans="1:5" x14ac:dyDescent="0.25">
      <c r="A237" s="181" t="s">
        <v>1268</v>
      </c>
      <c r="B237" s="801" t="s">
        <v>1060</v>
      </c>
      <c r="C237" s="755">
        <v>19202000777</v>
      </c>
      <c r="D237" s="762">
        <v>13.2</v>
      </c>
      <c r="E237" s="702" t="s">
        <v>419</v>
      </c>
    </row>
    <row r="238" spans="1:5" x14ac:dyDescent="0.25">
      <c r="A238" s="181" t="s">
        <v>1268</v>
      </c>
      <c r="B238" s="801" t="s">
        <v>1060</v>
      </c>
      <c r="C238" s="755">
        <v>19202000754</v>
      </c>
      <c r="D238" s="762">
        <v>13.02</v>
      </c>
      <c r="E238" s="684" t="s">
        <v>420</v>
      </c>
    </row>
    <row r="239" spans="1:5" x14ac:dyDescent="0.25">
      <c r="A239" s="181" t="s">
        <v>1268</v>
      </c>
      <c r="B239" s="801" t="s">
        <v>1060</v>
      </c>
      <c r="C239" s="755">
        <v>19202000763</v>
      </c>
      <c r="D239" s="762">
        <v>12.29</v>
      </c>
      <c r="E239" s="684" t="s">
        <v>420</v>
      </c>
    </row>
    <row r="240" spans="1:5" x14ac:dyDescent="0.25">
      <c r="A240" s="181" t="s">
        <v>1268</v>
      </c>
      <c r="B240" s="801" t="s">
        <v>1060</v>
      </c>
      <c r="C240" s="755">
        <v>19202000767</v>
      </c>
      <c r="D240" s="762">
        <v>11.92</v>
      </c>
      <c r="E240" s="684" t="s">
        <v>420</v>
      </c>
    </row>
    <row r="241" spans="1:5" x14ac:dyDescent="0.25">
      <c r="A241" s="181" t="s">
        <v>1268</v>
      </c>
      <c r="B241" s="801" t="s">
        <v>1060</v>
      </c>
      <c r="C241" s="755">
        <v>19202000757</v>
      </c>
      <c r="D241" s="762">
        <v>9.83</v>
      </c>
      <c r="E241" s="684" t="s">
        <v>420</v>
      </c>
    </row>
    <row r="242" spans="1:5" x14ac:dyDescent="0.25">
      <c r="A242" s="807" t="s">
        <v>1268</v>
      </c>
      <c r="B242" s="808" t="s">
        <v>1060</v>
      </c>
      <c r="C242" s="810">
        <v>19202000776</v>
      </c>
      <c r="D242" s="809">
        <v>0</v>
      </c>
      <c r="E242" s="684" t="s">
        <v>420</v>
      </c>
    </row>
    <row r="243" spans="1:5" x14ac:dyDescent="0.25">
      <c r="A243" s="181" t="s">
        <v>1268</v>
      </c>
      <c r="B243" s="801" t="s">
        <v>1060</v>
      </c>
      <c r="C243" s="755">
        <v>19202000770</v>
      </c>
      <c r="D243" s="656">
        <v>0</v>
      </c>
      <c r="E243" s="684" t="s">
        <v>420</v>
      </c>
    </row>
    <row r="244" spans="1:5" x14ac:dyDescent="0.25">
      <c r="A244" s="2" t="s">
        <v>1305</v>
      </c>
      <c r="B244" s="2" t="s">
        <v>1306</v>
      </c>
      <c r="C244" s="30">
        <v>19202100269</v>
      </c>
      <c r="D244" s="2">
        <v>13.1</v>
      </c>
      <c r="E244" s="702" t="s">
        <v>419</v>
      </c>
    </row>
    <row r="245" spans="1:5" x14ac:dyDescent="0.25">
      <c r="A245" s="2" t="s">
        <v>1305</v>
      </c>
      <c r="B245" s="2" t="s">
        <v>1306</v>
      </c>
      <c r="C245" s="30">
        <v>19202100172</v>
      </c>
      <c r="D245" s="2">
        <v>12.56</v>
      </c>
      <c r="E245" s="702" t="s">
        <v>419</v>
      </c>
    </row>
    <row r="246" spans="1:5" x14ac:dyDescent="0.25">
      <c r="A246" s="2" t="s">
        <v>1305</v>
      </c>
      <c r="B246" s="2" t="s">
        <v>1306</v>
      </c>
      <c r="C246" s="30">
        <v>19202100276</v>
      </c>
      <c r="D246" s="2">
        <v>12.29</v>
      </c>
      <c r="E246" s="702" t="s">
        <v>419</v>
      </c>
    </row>
    <row r="247" spans="1:5" x14ac:dyDescent="0.25">
      <c r="A247" s="2" t="s">
        <v>1305</v>
      </c>
      <c r="B247" s="2" t="s">
        <v>1306</v>
      </c>
      <c r="C247" s="30">
        <v>19202100283</v>
      </c>
      <c r="D247" s="2">
        <v>12.29</v>
      </c>
      <c r="E247" s="702" t="s">
        <v>419</v>
      </c>
    </row>
    <row r="248" spans="1:5" x14ac:dyDescent="0.25">
      <c r="A248" s="2" t="s">
        <v>1305</v>
      </c>
      <c r="B248" s="2" t="s">
        <v>1306</v>
      </c>
      <c r="C248" s="30">
        <v>19202100277</v>
      </c>
      <c r="D248" s="2">
        <v>12.2</v>
      </c>
      <c r="E248" s="702" t="s">
        <v>419</v>
      </c>
    </row>
    <row r="249" spans="1:5" x14ac:dyDescent="0.25">
      <c r="A249" s="2" t="s">
        <v>1305</v>
      </c>
      <c r="B249" s="2" t="s">
        <v>1306</v>
      </c>
      <c r="C249" s="30">
        <v>19202100221</v>
      </c>
      <c r="D249" s="2">
        <v>12.01</v>
      </c>
      <c r="E249" s="702" t="s">
        <v>419</v>
      </c>
    </row>
    <row r="250" spans="1:5" x14ac:dyDescent="0.25">
      <c r="A250" s="2" t="s">
        <v>1305</v>
      </c>
      <c r="B250" s="2" t="s">
        <v>1306</v>
      </c>
      <c r="C250" s="30">
        <v>19202100280</v>
      </c>
      <c r="D250" s="2">
        <v>11.93</v>
      </c>
      <c r="E250" s="702" t="s">
        <v>419</v>
      </c>
    </row>
    <row r="251" spans="1:5" x14ac:dyDescent="0.25">
      <c r="A251" s="2" t="s">
        <v>1305</v>
      </c>
      <c r="B251" s="2" t="s">
        <v>1306</v>
      </c>
      <c r="C251" s="30">
        <v>19202100274</v>
      </c>
      <c r="D251" s="2">
        <v>11.83</v>
      </c>
      <c r="E251" s="702" t="s">
        <v>419</v>
      </c>
    </row>
    <row r="252" spans="1:5" x14ac:dyDescent="0.25">
      <c r="A252" s="2" t="s">
        <v>1305</v>
      </c>
      <c r="B252" s="2" t="s">
        <v>1306</v>
      </c>
      <c r="C252" s="30">
        <v>19202100251</v>
      </c>
      <c r="D252" s="2">
        <v>11.66</v>
      </c>
      <c r="E252" s="702" t="s">
        <v>419</v>
      </c>
    </row>
    <row r="253" spans="1:5" x14ac:dyDescent="0.25">
      <c r="A253" s="2" t="s">
        <v>1305</v>
      </c>
      <c r="B253" s="2" t="s">
        <v>1306</v>
      </c>
      <c r="C253" s="30">
        <v>19202100262</v>
      </c>
      <c r="D253" s="2">
        <v>11.56</v>
      </c>
      <c r="E253" s="702" t="s">
        <v>419</v>
      </c>
    </row>
    <row r="254" spans="1:5" x14ac:dyDescent="0.25">
      <c r="A254" s="2" t="s">
        <v>1305</v>
      </c>
      <c r="B254" s="2" t="s">
        <v>1306</v>
      </c>
      <c r="C254" s="30">
        <v>19202100286</v>
      </c>
      <c r="D254" s="2">
        <v>10.74</v>
      </c>
      <c r="E254" s="702" t="s">
        <v>419</v>
      </c>
    </row>
    <row r="255" spans="1:5" x14ac:dyDescent="0.25">
      <c r="A255" s="2" t="s">
        <v>1305</v>
      </c>
      <c r="B255" s="2" t="s">
        <v>1306</v>
      </c>
      <c r="C255" s="30">
        <v>19202100268</v>
      </c>
      <c r="D255" s="2">
        <v>10.02</v>
      </c>
      <c r="E255" s="702" t="s">
        <v>419</v>
      </c>
    </row>
    <row r="256" spans="1:5" x14ac:dyDescent="0.25">
      <c r="A256" s="2" t="s">
        <v>1305</v>
      </c>
      <c r="B256" s="2" t="s">
        <v>1306</v>
      </c>
      <c r="C256" s="30">
        <v>19202100281</v>
      </c>
      <c r="D256" s="2">
        <v>10.57</v>
      </c>
      <c r="E256" s="684" t="s">
        <v>420</v>
      </c>
    </row>
    <row r="257" spans="1:5" x14ac:dyDescent="0.25">
      <c r="A257" s="2" t="s">
        <v>1305</v>
      </c>
      <c r="B257" s="2" t="s">
        <v>1306</v>
      </c>
      <c r="C257" s="30">
        <v>19202100272</v>
      </c>
      <c r="D257" s="2">
        <v>10.02</v>
      </c>
      <c r="E257" s="684" t="s">
        <v>420</v>
      </c>
    </row>
    <row r="258" spans="1:5" x14ac:dyDescent="0.25">
      <c r="A258" s="2" t="s">
        <v>1305</v>
      </c>
      <c r="B258" s="2" t="s">
        <v>1306</v>
      </c>
      <c r="C258" s="30">
        <v>19202100265</v>
      </c>
      <c r="D258" s="2">
        <v>9.48</v>
      </c>
      <c r="E258" s="684" t="s">
        <v>420</v>
      </c>
    </row>
    <row r="259" spans="1:5" x14ac:dyDescent="0.25">
      <c r="A259" s="2" t="s">
        <v>1305</v>
      </c>
      <c r="B259" s="2" t="s">
        <v>1306</v>
      </c>
      <c r="C259" s="30">
        <v>19202100238</v>
      </c>
      <c r="D259" s="2">
        <v>8.48</v>
      </c>
      <c r="E259" s="684" t="s">
        <v>420</v>
      </c>
    </row>
    <row r="260" spans="1:5" x14ac:dyDescent="0.25">
      <c r="A260" s="2" t="s">
        <v>1305</v>
      </c>
      <c r="B260" s="2" t="s">
        <v>1306</v>
      </c>
      <c r="C260" s="30">
        <v>19202100285</v>
      </c>
      <c r="D260" s="2">
        <v>8.2899999999999991</v>
      </c>
      <c r="E260" s="684" t="s">
        <v>420</v>
      </c>
    </row>
    <row r="261" spans="1:5" x14ac:dyDescent="0.25">
      <c r="A261" s="2" t="s">
        <v>1305</v>
      </c>
      <c r="B261" s="2" t="s">
        <v>1306</v>
      </c>
      <c r="C261" s="30">
        <v>19202100261</v>
      </c>
      <c r="D261" s="2">
        <v>7.48</v>
      </c>
      <c r="E261" s="684" t="s">
        <v>420</v>
      </c>
    </row>
    <row r="262" spans="1:5" x14ac:dyDescent="0.25">
      <c r="A262" s="2" t="s">
        <v>1305</v>
      </c>
      <c r="B262" s="2" t="s">
        <v>1306</v>
      </c>
      <c r="C262" s="30">
        <v>19202100287</v>
      </c>
      <c r="D262" s="2">
        <v>6.3</v>
      </c>
      <c r="E262" s="684" t="s">
        <v>420</v>
      </c>
    </row>
    <row r="263" spans="1:5" x14ac:dyDescent="0.25">
      <c r="A263" s="2" t="s">
        <v>1305</v>
      </c>
      <c r="B263" s="2" t="s">
        <v>1307</v>
      </c>
      <c r="C263" s="2">
        <v>19202100259</v>
      </c>
      <c r="D263" s="2">
        <v>12.92</v>
      </c>
      <c r="E263" s="702" t="s">
        <v>419</v>
      </c>
    </row>
    <row r="264" spans="1:5" x14ac:dyDescent="0.25">
      <c r="A264" s="2" t="s">
        <v>1305</v>
      </c>
      <c r="B264" s="2" t="s">
        <v>1307</v>
      </c>
      <c r="C264" s="2">
        <v>19202100257</v>
      </c>
      <c r="D264" s="2">
        <v>12.65</v>
      </c>
      <c r="E264" s="702" t="s">
        <v>419</v>
      </c>
    </row>
    <row r="265" spans="1:5" x14ac:dyDescent="0.25">
      <c r="A265" s="2" t="s">
        <v>1305</v>
      </c>
      <c r="B265" s="2" t="s">
        <v>1307</v>
      </c>
      <c r="C265" s="2">
        <v>19202100181</v>
      </c>
      <c r="D265" s="2">
        <v>12.47</v>
      </c>
      <c r="E265" s="702" t="s">
        <v>419</v>
      </c>
    </row>
    <row r="266" spans="1:5" x14ac:dyDescent="0.25">
      <c r="A266" s="2" t="s">
        <v>1305</v>
      </c>
      <c r="B266" s="2" t="s">
        <v>1307</v>
      </c>
      <c r="C266" s="2">
        <v>19202100270</v>
      </c>
      <c r="D266" s="2">
        <v>12.38</v>
      </c>
      <c r="E266" s="702" t="s">
        <v>419</v>
      </c>
    </row>
    <row r="267" spans="1:5" x14ac:dyDescent="0.25">
      <c r="A267" s="2" t="s">
        <v>1305</v>
      </c>
      <c r="B267" s="2" t="s">
        <v>1307</v>
      </c>
      <c r="C267" s="2">
        <v>19202100273</v>
      </c>
      <c r="D267" s="2">
        <v>12.38</v>
      </c>
      <c r="E267" s="702" t="s">
        <v>419</v>
      </c>
    </row>
    <row r="268" spans="1:5" x14ac:dyDescent="0.25">
      <c r="A268" s="2" t="s">
        <v>1305</v>
      </c>
      <c r="B268" s="2" t="s">
        <v>1307</v>
      </c>
      <c r="C268" s="2">
        <v>19202100179</v>
      </c>
      <c r="D268" s="2">
        <v>12.29</v>
      </c>
      <c r="E268" s="702" t="s">
        <v>419</v>
      </c>
    </row>
    <row r="269" spans="1:5" x14ac:dyDescent="0.25">
      <c r="A269" s="2" t="s">
        <v>1305</v>
      </c>
      <c r="B269" s="2" t="s">
        <v>1307</v>
      </c>
      <c r="C269" s="2">
        <v>19202100260</v>
      </c>
      <c r="D269" s="2">
        <v>12.01</v>
      </c>
      <c r="E269" s="702" t="s">
        <v>419</v>
      </c>
    </row>
    <row r="270" spans="1:5" x14ac:dyDescent="0.25">
      <c r="A270" s="2" t="s">
        <v>1305</v>
      </c>
      <c r="B270" s="2" t="s">
        <v>1307</v>
      </c>
      <c r="C270" s="2">
        <v>19202100278</v>
      </c>
      <c r="D270" s="2">
        <v>11.93</v>
      </c>
      <c r="E270" s="702" t="s">
        <v>419</v>
      </c>
    </row>
    <row r="271" spans="1:5" x14ac:dyDescent="0.25">
      <c r="A271" s="2" t="s">
        <v>1305</v>
      </c>
      <c r="B271" s="2" t="s">
        <v>1307</v>
      </c>
      <c r="C271" s="2">
        <v>19202100266</v>
      </c>
      <c r="D271" s="2">
        <v>11.65</v>
      </c>
      <c r="E271" s="702" t="s">
        <v>419</v>
      </c>
    </row>
    <row r="272" spans="1:5" x14ac:dyDescent="0.25">
      <c r="A272" s="2" t="s">
        <v>1305</v>
      </c>
      <c r="B272" s="2" t="s">
        <v>1307</v>
      </c>
      <c r="C272" s="2">
        <v>19202100267</v>
      </c>
      <c r="D272" s="2">
        <v>11.2</v>
      </c>
      <c r="E272" s="702" t="s">
        <v>419</v>
      </c>
    </row>
    <row r="273" spans="1:5" x14ac:dyDescent="0.25">
      <c r="A273" s="2" t="s">
        <v>1305</v>
      </c>
      <c r="B273" s="2" t="s">
        <v>1307</v>
      </c>
      <c r="C273" s="2">
        <v>19202100279</v>
      </c>
      <c r="D273" s="2">
        <v>11.12</v>
      </c>
      <c r="E273" s="702" t="s">
        <v>419</v>
      </c>
    </row>
    <row r="274" spans="1:5" x14ac:dyDescent="0.25">
      <c r="A274" s="2" t="s">
        <v>1305</v>
      </c>
      <c r="B274" s="2" t="s">
        <v>1307</v>
      </c>
      <c r="C274" s="2">
        <v>19202100282</v>
      </c>
      <c r="D274" s="2">
        <v>10.93</v>
      </c>
      <c r="E274" s="702" t="s">
        <v>419</v>
      </c>
    </row>
    <row r="275" spans="1:5" x14ac:dyDescent="0.25">
      <c r="A275" s="2" t="s">
        <v>1305</v>
      </c>
      <c r="B275" s="2" t="s">
        <v>1307</v>
      </c>
      <c r="C275" s="2">
        <v>19202100256</v>
      </c>
      <c r="D275" s="2">
        <v>10.199999999999999</v>
      </c>
      <c r="E275" s="702" t="s">
        <v>419</v>
      </c>
    </row>
    <row r="276" spans="1:5" x14ac:dyDescent="0.25">
      <c r="A276" s="2" t="s">
        <v>1305</v>
      </c>
      <c r="B276" s="2" t="s">
        <v>1307</v>
      </c>
      <c r="C276" s="2">
        <v>19202100271</v>
      </c>
      <c r="D276" s="2">
        <v>10.199999999999999</v>
      </c>
      <c r="E276" s="702" t="s">
        <v>419</v>
      </c>
    </row>
    <row r="277" spans="1:5" x14ac:dyDescent="0.25">
      <c r="A277" s="2" t="s">
        <v>1305</v>
      </c>
      <c r="B277" s="2" t="s">
        <v>1307</v>
      </c>
      <c r="C277" s="2">
        <v>19202100284</v>
      </c>
      <c r="D277" s="2">
        <v>10.02</v>
      </c>
      <c r="E277" s="684" t="s">
        <v>420</v>
      </c>
    </row>
    <row r="278" spans="1:5" x14ac:dyDescent="0.25">
      <c r="A278" s="2" t="s">
        <v>1305</v>
      </c>
      <c r="B278" s="2" t="s">
        <v>1307</v>
      </c>
      <c r="C278" s="2">
        <v>19202100224</v>
      </c>
      <c r="D278" s="2">
        <v>9.3800000000000008</v>
      </c>
      <c r="E278" s="684" t="s">
        <v>420</v>
      </c>
    </row>
    <row r="279" spans="1:5" x14ac:dyDescent="0.25">
      <c r="A279" s="2" t="s">
        <v>1305</v>
      </c>
      <c r="B279" s="2" t="s">
        <v>1307</v>
      </c>
      <c r="C279" s="2">
        <v>19202100247</v>
      </c>
      <c r="D279" s="2">
        <v>9.3000000000000007</v>
      </c>
      <c r="E279" s="684" t="s">
        <v>420</v>
      </c>
    </row>
    <row r="280" spans="1:5" x14ac:dyDescent="0.25">
      <c r="A280" s="2" t="s">
        <v>1305</v>
      </c>
      <c r="B280" s="2" t="s">
        <v>1307</v>
      </c>
      <c r="C280" s="2">
        <v>19202100233</v>
      </c>
      <c r="D280" s="2">
        <v>6.66</v>
      </c>
      <c r="E280" s="684" t="s">
        <v>420</v>
      </c>
    </row>
  </sheetData>
  <mergeCells count="1">
    <mergeCell ref="A1:E1"/>
  </mergeCells>
  <hyperlinks>
    <hyperlink ref="C212" r:id="rId1" location="/router?komponent=taotlus&amp;id=1171660&amp;kuva=ava" display="https://pms.arib.pria.ee/pms-menetlus/ - /router?komponent=taotlus&amp;id=1171660&amp;kuva=ava"/>
    <hyperlink ref="C213" r:id="rId2" location="/router?komponent=taotlus&amp;id=1171308&amp;kuva=ava" display="https://pms.arib.pria.ee/pms-menetlus/ - /router?komponent=taotlus&amp;id=1171308&amp;kuva=ava"/>
    <hyperlink ref="C214" r:id="rId3" location="/router?komponent=taotlus&amp;id=1173270&amp;kuva=ava" display="https://pms.arib.pria.ee/pms-menetlus/ - /router?komponent=taotlus&amp;id=1173270&amp;kuva=ava"/>
    <hyperlink ref="C215" r:id="rId4" location="/router?komponent=taotlus&amp;id=1171849&amp;kuva=ava" display="https://pms.arib.pria.ee/pms-menetlus/ - /router?komponent=taotlus&amp;id=1171849&amp;kuva=ava"/>
    <hyperlink ref="C216" r:id="rId5" location="/router?komponent=taotlus&amp;id=1162957&amp;kuva=ava" display="https://pms.arib.pria.ee/pms-menetlus/ - /router?komponent=taotlus&amp;id=1162957&amp;kuva=ava"/>
    <hyperlink ref="C217" r:id="rId6" location="/router?komponent=taotlus&amp;id=1171505&amp;kuva=ava" display="https://pms.arib.pria.ee/pms-menetlus/ - /router?komponent=taotlus&amp;id=1171505&amp;kuva=ava"/>
    <hyperlink ref="C218" r:id="rId7" location="/router?komponent=taotlus&amp;id=1171615&amp;kuva=ava" display="https://pms.arib.pria.ee/pms-menetlus/ - /router?komponent=taotlus&amp;id=1171615&amp;kuva=ava"/>
    <hyperlink ref="C219" r:id="rId8" location="/router?komponent=taotlus&amp;id=1171710&amp;kuva=ava" display="https://pms.arib.pria.ee/pms-menetlus/ - /router?komponent=taotlus&amp;id=1171710&amp;kuva=ava"/>
    <hyperlink ref="C220" r:id="rId9" location="/router?komponent=taotlus&amp;id=1165852&amp;kuva=ava" display="https://pms.arib.pria.ee/pms-menetlus/ - /router?komponent=taotlus&amp;id=1165852&amp;kuva=ava"/>
    <hyperlink ref="C221" r:id="rId10" location="/router?komponent=taotlus&amp;id=1170350&amp;kuva=ava" display="https://pms.arib.pria.ee/pms-menetlus/ - /router?komponent=taotlus&amp;id=1170350&amp;kuva=ava"/>
    <hyperlink ref="C222" r:id="rId11" location="/router?komponent=taotlus&amp;id=1171161&amp;kuva=ava" display="https://pms.arib.pria.ee/pms-menetlus/ - /router?komponent=taotlus&amp;id=1171161&amp;kuva=ava"/>
    <hyperlink ref="C223" r:id="rId12" location="/router?komponent=taotlus&amp;id=1173490&amp;kuva=ava" display="https://pms.arib.pria.ee/pms-menetlus/ - /router?komponent=taotlus&amp;id=1173490&amp;kuva=ava"/>
    <hyperlink ref="C224" r:id="rId13" location="/router?komponent=taotlus&amp;id=1172883&amp;kuva=ava" display="https://pms.arib.pria.ee/pms-menetlus/ - /router?komponent=taotlus&amp;id=1172883&amp;kuva=ava"/>
    <hyperlink ref="C225" r:id="rId14" location="/router?komponent=taotlus&amp;id=1169950&amp;kuva=ava" display="https://pms.arib.pria.ee/pms-menetlus/ - /router?komponent=taotlus&amp;id=1169950&amp;kuva=ava"/>
    <hyperlink ref="C226" r:id="rId15" location="/router?komponent=taotlus&amp;id=1164469&amp;kuva=ava" display="https://pms.arib.pria.ee/pms-menetlus/ - /router?komponent=taotlus&amp;id=1164469&amp;kuva=ava"/>
    <hyperlink ref="C227" r:id="rId16" location="/router?komponent=taotlus&amp;id=1174176&amp;kuva=ava" display="https://pms.arib.pria.ee/pms-menetlus/ - /router?komponent=taotlus&amp;id=1174176&amp;kuva=ava"/>
    <hyperlink ref="C228" r:id="rId17" location="/router?komponent=taotlus&amp;id=1174657&amp;kuva=ava" display="https://pms.arib.pria.ee/pms-menetlus/ - /router?komponent=taotlus&amp;id=1174657&amp;kuva=ava"/>
    <hyperlink ref="C229" r:id="rId18" location="/router?komponent=taotlus&amp;id=1172067&amp;kuva=ava" display="/router?komponent=taotlus&amp;id=1172067&amp;kuva=ava"/>
    <hyperlink ref="C230" r:id="rId19" location="/router?komponent=taotlus&amp;id=1173823&amp;kuva=ava" display="https://pms.arib.pria.ee/pms-menetlus/ - /router?komponent=taotlus&amp;id=1173823&amp;kuva=ava"/>
    <hyperlink ref="C231" r:id="rId20" location="/router?komponent=taotlus&amp;id=1169754&amp;kuva=ava" display="https://pms.arib.pria.ee/pms-menetlus/ - /router?komponent=taotlus&amp;id=1169754&amp;kuva=ava"/>
    <hyperlink ref="C232" r:id="rId21" location="/router?komponent=taotlus&amp;id=1163804&amp;kuva=ava" display="https://pms.arib.pria.ee/pms-menetlus/ - /router?komponent=taotlus&amp;id=1163804&amp;kuva=ava"/>
    <hyperlink ref="C233" r:id="rId22" location="/router?komponent=taotlus&amp;id=1170357&amp;kuva=ava" display="https://pms.arib.pria.ee/pms-menetlus/ - /router?komponent=taotlus&amp;id=1170357&amp;kuva=ava"/>
    <hyperlink ref="C234" r:id="rId23" location="/router?komponent=taotlus&amp;id=1174558&amp;kuva=ava" display="https://pms.arib.pria.ee/pms-menetlus/ - /router?komponent=taotlus&amp;id=1174558&amp;kuva=ava"/>
    <hyperlink ref="C235" r:id="rId24" location="/router?komponent=taotlus&amp;id=1175342&amp;kuva=ava" display="https://pms.arib.pria.ee/pms-menetlus/ - /router?komponent=taotlus&amp;id=1175342&amp;kuva=ava"/>
    <hyperlink ref="C236" r:id="rId25" location="/router?komponent=taotlus&amp;id=1163964&amp;kuva=ava" display="https://pms.arib.pria.ee/pms-menetlus/ - /router?komponent=taotlus&amp;id=1163964&amp;kuva=ava"/>
    <hyperlink ref="C237" r:id="rId26" location="/router?komponent=taotlus&amp;id=1170321&amp;kuva=ava" display="https://pms.arib.pria.ee/pms-menetlus/ - /router?komponent=taotlus&amp;id=1170321&amp;kuva=ava"/>
    <hyperlink ref="C238" r:id="rId27" location="/router?komponent=taotlus&amp;id=1168037&amp;kuva=ava" display="https://pms.arib.pria.ee/pms-menetlus/ - /router?komponent=taotlus&amp;id=1168037&amp;kuva=ava"/>
    <hyperlink ref="C239" r:id="rId28" location="/router?komponent=taotlus&amp;id=1169972&amp;kuva=ava" display="https://pms.arib.pria.ee/pms-menetlus/ - /router?komponent=taotlus&amp;id=1169972&amp;kuva=ava"/>
    <hyperlink ref="C240" r:id="rId29" location="/router?komponent=taotlus&amp;id=1170343&amp;kuva=ava" display="https://pms.arib.pria.ee/pms-menetlus/ - /router?komponent=taotlus&amp;id=1170343&amp;kuva=ava"/>
    <hyperlink ref="C241" r:id="rId30" location="/router?komponent=taotlus&amp;id=1173444&amp;kuva=ava" display="https://pms.arib.pria.ee/pms-menetlus/ - /router?komponent=taotlus&amp;id=1173444&amp;kuva=ava"/>
    <hyperlink ref="C242" r:id="rId31" location="/router?komponent=taotlus&amp;id=1174891&amp;kuva=ava" display="https://pms.arib.pria.ee/pms-menetlus/ - /router?komponent=taotlus&amp;id=1174891&amp;kuva=ava"/>
    <hyperlink ref="C243" r:id="rId32" location="/router?komponent=taotlus&amp;id=1170965&amp;kuva=ava" display="https://pms.arib.pria.ee/pms-menetlus/ - /router?komponent=taotlus&amp;id=1170965&amp;kuva=ava"/>
  </hyperlinks>
  <pageMargins left="0.7" right="0.7" top="0.75" bottom="0.75" header="0.3" footer="0.3"/>
  <pageSetup paperSize="9" orientation="portrait" r:id="rId3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workbookViewId="0">
      <pane ySplit="2" topLeftCell="A321" activePane="bottomLeft" state="frozen"/>
      <selection pane="bottomLeft" activeCell="I339" sqref="I339"/>
    </sheetView>
  </sheetViews>
  <sheetFormatPr defaultRowHeight="15" x14ac:dyDescent="0.25"/>
  <cols>
    <col min="1" max="1" width="16.140625" bestFit="1" customWidth="1"/>
    <col min="2" max="2" width="34.85546875" customWidth="1"/>
    <col min="3" max="3" width="21.42578125" customWidth="1"/>
    <col min="4" max="4" width="13.140625" bestFit="1" customWidth="1"/>
    <col min="5" max="5" width="18" customWidth="1"/>
  </cols>
  <sheetData>
    <row r="1" spans="1:6" ht="15.75" x14ac:dyDescent="0.25">
      <c r="A1" s="830" t="s">
        <v>31</v>
      </c>
      <c r="B1" s="831"/>
      <c r="C1" s="831"/>
      <c r="D1" s="831"/>
      <c r="E1" s="832"/>
    </row>
    <row r="2" spans="1:6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2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2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2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2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2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2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2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2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2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2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2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2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2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2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2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2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2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2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2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2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2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2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2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2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2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2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2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2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2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2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2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2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2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2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2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2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2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2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2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2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2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2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2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2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2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2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2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2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2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2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2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2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2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2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2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2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2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2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2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2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2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2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2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2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2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2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2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2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2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2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2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2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25">
      <c r="A75" s="377" t="s">
        <v>669</v>
      </c>
      <c r="B75" s="180" t="s">
        <v>372</v>
      </c>
      <c r="C75" s="5" t="s">
        <v>670</v>
      </c>
      <c r="D75" s="8">
        <v>3.85</v>
      </c>
      <c r="E75" s="380" t="s">
        <v>419</v>
      </c>
    </row>
    <row r="76" spans="1:5" x14ac:dyDescent="0.25">
      <c r="A76" s="377" t="s">
        <v>669</v>
      </c>
      <c r="B76" s="180" t="s">
        <v>372</v>
      </c>
      <c r="C76" s="5" t="s">
        <v>671</v>
      </c>
      <c r="D76" s="8">
        <v>4.5</v>
      </c>
      <c r="E76" s="380" t="s">
        <v>419</v>
      </c>
    </row>
    <row r="77" spans="1:5" x14ac:dyDescent="0.25">
      <c r="A77" s="377" t="s">
        <v>669</v>
      </c>
      <c r="B77" s="180" t="s">
        <v>372</v>
      </c>
      <c r="C77" s="5" t="s">
        <v>672</v>
      </c>
      <c r="D77" s="8">
        <v>4.13</v>
      </c>
      <c r="E77" s="380" t="s">
        <v>419</v>
      </c>
    </row>
    <row r="78" spans="1:5" x14ac:dyDescent="0.25">
      <c r="A78" s="377" t="s">
        <v>669</v>
      </c>
      <c r="B78" s="180" t="s">
        <v>372</v>
      </c>
      <c r="C78" s="5" t="s">
        <v>673</v>
      </c>
      <c r="D78" s="8">
        <v>4.0199999999999996</v>
      </c>
      <c r="E78" s="380" t="s">
        <v>419</v>
      </c>
    </row>
    <row r="79" spans="1:5" x14ac:dyDescent="0.25">
      <c r="A79" s="377" t="s">
        <v>669</v>
      </c>
      <c r="B79" s="180" t="s">
        <v>372</v>
      </c>
      <c r="C79" s="5" t="s">
        <v>674</v>
      </c>
      <c r="D79" s="8">
        <v>4</v>
      </c>
      <c r="E79" s="380" t="s">
        <v>419</v>
      </c>
    </row>
    <row r="80" spans="1:5" x14ac:dyDescent="0.25">
      <c r="A80" s="377" t="s">
        <v>669</v>
      </c>
      <c r="B80" s="180" t="s">
        <v>372</v>
      </c>
      <c r="C80" s="5" t="s">
        <v>675</v>
      </c>
      <c r="D80" s="8">
        <v>4</v>
      </c>
      <c r="E80" s="380" t="s">
        <v>419</v>
      </c>
    </row>
    <row r="81" spans="1:5" x14ac:dyDescent="0.25">
      <c r="A81" s="377" t="s">
        <v>669</v>
      </c>
      <c r="B81" s="180" t="s">
        <v>372</v>
      </c>
      <c r="C81" s="5" t="s">
        <v>676</v>
      </c>
      <c r="D81" s="8">
        <v>3.99</v>
      </c>
      <c r="E81" s="380" t="s">
        <v>419</v>
      </c>
    </row>
    <row r="82" spans="1:5" x14ac:dyDescent="0.25">
      <c r="A82" s="377" t="s">
        <v>669</v>
      </c>
      <c r="B82" s="180" t="s">
        <v>372</v>
      </c>
      <c r="C82" s="5" t="s">
        <v>677</v>
      </c>
      <c r="D82" s="8">
        <v>3.9580000000000002</v>
      </c>
      <c r="E82" s="380" t="s">
        <v>419</v>
      </c>
    </row>
    <row r="83" spans="1:5" x14ac:dyDescent="0.25">
      <c r="A83" s="377" t="s">
        <v>669</v>
      </c>
      <c r="B83" s="180" t="s">
        <v>372</v>
      </c>
      <c r="C83" s="5" t="s">
        <v>678</v>
      </c>
      <c r="D83" s="8">
        <v>3.9580000000000002</v>
      </c>
      <c r="E83" s="380" t="s">
        <v>419</v>
      </c>
    </row>
    <row r="84" spans="1:5" x14ac:dyDescent="0.25">
      <c r="A84" s="377" t="s">
        <v>669</v>
      </c>
      <c r="B84" s="180" t="s">
        <v>372</v>
      </c>
      <c r="C84" s="5" t="s">
        <v>679</v>
      </c>
      <c r="D84" s="8">
        <v>3.93</v>
      </c>
      <c r="E84" s="380" t="s">
        <v>419</v>
      </c>
    </row>
    <row r="85" spans="1:5" x14ac:dyDescent="0.25">
      <c r="A85" s="377" t="s">
        <v>669</v>
      </c>
      <c r="B85" s="180" t="s">
        <v>372</v>
      </c>
      <c r="C85" s="5" t="s">
        <v>680</v>
      </c>
      <c r="D85" s="8">
        <v>3.82</v>
      </c>
      <c r="E85" s="380" t="s">
        <v>419</v>
      </c>
    </row>
    <row r="86" spans="1:5" x14ac:dyDescent="0.25">
      <c r="A86" s="377" t="s">
        <v>669</v>
      </c>
      <c r="B86" s="180" t="s">
        <v>372</v>
      </c>
      <c r="C86" s="5" t="s">
        <v>681</v>
      </c>
      <c r="D86" s="8">
        <v>3.73</v>
      </c>
      <c r="E86" s="380" t="s">
        <v>419</v>
      </c>
    </row>
    <row r="87" spans="1:5" x14ac:dyDescent="0.25">
      <c r="A87" s="377" t="s">
        <v>669</v>
      </c>
      <c r="B87" s="180" t="s">
        <v>372</v>
      </c>
      <c r="C87" s="5" t="s">
        <v>682</v>
      </c>
      <c r="D87" s="8">
        <v>3.71</v>
      </c>
      <c r="E87" s="380" t="s">
        <v>419</v>
      </c>
    </row>
    <row r="88" spans="1:5" x14ac:dyDescent="0.25">
      <c r="A88" s="377" t="s">
        <v>669</v>
      </c>
      <c r="B88" s="180" t="s">
        <v>372</v>
      </c>
      <c r="C88" s="5" t="s">
        <v>683</v>
      </c>
      <c r="D88" s="8">
        <v>3.69</v>
      </c>
      <c r="E88" s="380" t="s">
        <v>419</v>
      </c>
    </row>
    <row r="89" spans="1:5" x14ac:dyDescent="0.25">
      <c r="A89" s="377" t="s">
        <v>669</v>
      </c>
      <c r="B89" s="180" t="s">
        <v>372</v>
      </c>
      <c r="C89" s="5" t="s">
        <v>684</v>
      </c>
      <c r="D89" s="8">
        <v>3.69</v>
      </c>
      <c r="E89" s="380" t="s">
        <v>419</v>
      </c>
    </row>
    <row r="90" spans="1:5" x14ac:dyDescent="0.25">
      <c r="A90" s="377" t="s">
        <v>669</v>
      </c>
      <c r="B90" s="180" t="s">
        <v>372</v>
      </c>
      <c r="C90" s="5" t="s">
        <v>685</v>
      </c>
      <c r="D90" s="8">
        <v>3.67</v>
      </c>
      <c r="E90" s="380" t="s">
        <v>419</v>
      </c>
    </row>
    <row r="91" spans="1:5" x14ac:dyDescent="0.25">
      <c r="A91" s="377" t="s">
        <v>669</v>
      </c>
      <c r="B91" s="180" t="s">
        <v>372</v>
      </c>
      <c r="C91" s="5" t="s">
        <v>686</v>
      </c>
      <c r="D91" s="8">
        <v>3.62</v>
      </c>
      <c r="E91" s="380" t="s">
        <v>419</v>
      </c>
    </row>
    <row r="92" spans="1:5" x14ac:dyDescent="0.25">
      <c r="A92" s="377" t="s">
        <v>669</v>
      </c>
      <c r="B92" s="180" t="s">
        <v>372</v>
      </c>
      <c r="C92" s="5" t="s">
        <v>687</v>
      </c>
      <c r="D92" s="8">
        <v>3.61</v>
      </c>
      <c r="E92" s="380" t="s">
        <v>419</v>
      </c>
    </row>
    <row r="93" spans="1:5" x14ac:dyDescent="0.25">
      <c r="A93" s="377" t="s">
        <v>669</v>
      </c>
      <c r="B93" s="180" t="s">
        <v>372</v>
      </c>
      <c r="C93" s="5" t="s">
        <v>688</v>
      </c>
      <c r="D93" s="8">
        <v>3.54</v>
      </c>
      <c r="E93" s="380" t="s">
        <v>419</v>
      </c>
    </row>
    <row r="94" spans="1:5" x14ac:dyDescent="0.25">
      <c r="A94" s="377" t="s">
        <v>669</v>
      </c>
      <c r="B94" s="180" t="s">
        <v>372</v>
      </c>
      <c r="C94" s="5" t="s">
        <v>689</v>
      </c>
      <c r="D94" s="8">
        <v>3.53</v>
      </c>
      <c r="E94" s="380" t="s">
        <v>419</v>
      </c>
    </row>
    <row r="95" spans="1:5" x14ac:dyDescent="0.25">
      <c r="A95" s="377" t="s">
        <v>669</v>
      </c>
      <c r="B95" s="180" t="s">
        <v>372</v>
      </c>
      <c r="C95" s="5" t="s">
        <v>690</v>
      </c>
      <c r="D95" s="8">
        <v>3.48</v>
      </c>
      <c r="E95" s="380" t="s">
        <v>419</v>
      </c>
    </row>
    <row r="96" spans="1:5" x14ac:dyDescent="0.25">
      <c r="A96" s="377" t="s">
        <v>669</v>
      </c>
      <c r="B96" s="180" t="s">
        <v>372</v>
      </c>
      <c r="C96" s="5" t="s">
        <v>691</v>
      </c>
      <c r="D96" s="8">
        <v>3.45</v>
      </c>
      <c r="E96" s="380" t="s">
        <v>419</v>
      </c>
    </row>
    <row r="97" spans="1:5" x14ac:dyDescent="0.25">
      <c r="A97" s="377" t="s">
        <v>669</v>
      </c>
      <c r="B97" s="180" t="s">
        <v>372</v>
      </c>
      <c r="C97" s="5" t="s">
        <v>692</v>
      </c>
      <c r="D97" s="8">
        <v>3.44</v>
      </c>
      <c r="E97" s="380" t="s">
        <v>419</v>
      </c>
    </row>
    <row r="98" spans="1:5" x14ac:dyDescent="0.25">
      <c r="A98" s="377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25">
      <c r="A99" s="377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25">
      <c r="A100" s="377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25">
      <c r="A101" s="377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25">
      <c r="A102" s="377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25">
      <c r="A103" s="377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25">
      <c r="A104" s="377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25">
      <c r="A105" s="377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25">
      <c r="A106" s="377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25">
      <c r="A107" s="377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25">
      <c r="A108" s="377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25">
      <c r="A109" s="377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25">
      <c r="A110" s="377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25">
      <c r="A111" s="377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25">
      <c r="A112" s="377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25">
      <c r="A113" s="377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25">
      <c r="A114" s="377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25">
      <c r="A115" s="378" t="s">
        <v>1065</v>
      </c>
      <c r="B115" s="379" t="s">
        <v>501</v>
      </c>
      <c r="C115" s="2" t="str">
        <f>"619217743183"</f>
        <v>619217743183</v>
      </c>
      <c r="D115">
        <v>4.5999999999999996</v>
      </c>
      <c r="E115" s="380" t="s">
        <v>419</v>
      </c>
    </row>
    <row r="116" spans="1:5" x14ac:dyDescent="0.25">
      <c r="A116" s="378" t="s">
        <v>1065</v>
      </c>
      <c r="B116" s="379" t="s">
        <v>501</v>
      </c>
      <c r="C116" s="2" t="str">
        <f>"619217743184"</f>
        <v>619217743184</v>
      </c>
      <c r="D116">
        <v>4.1900000000000004</v>
      </c>
      <c r="E116" s="380" t="s">
        <v>419</v>
      </c>
    </row>
    <row r="117" spans="1:5" x14ac:dyDescent="0.25">
      <c r="A117" s="378" t="s">
        <v>1065</v>
      </c>
      <c r="B117" s="379" t="s">
        <v>501</v>
      </c>
      <c r="C117" s="2" t="str">
        <f>"619217743185"</f>
        <v>619217743185</v>
      </c>
      <c r="D117">
        <v>4.0999999999999996</v>
      </c>
      <c r="E117" s="380" t="s">
        <v>419</v>
      </c>
    </row>
    <row r="118" spans="1:5" x14ac:dyDescent="0.25">
      <c r="A118" s="6" t="s">
        <v>1065</v>
      </c>
      <c r="B118" s="379" t="s">
        <v>501</v>
      </c>
      <c r="C118" s="2" t="str">
        <f>"619217743186"</f>
        <v>619217743186</v>
      </c>
      <c r="D118">
        <v>4.04</v>
      </c>
      <c r="E118" s="380" t="s">
        <v>419</v>
      </c>
    </row>
    <row r="119" spans="1:5" x14ac:dyDescent="0.25">
      <c r="A119" t="s">
        <v>1065</v>
      </c>
      <c r="B119" s="379" t="s">
        <v>501</v>
      </c>
      <c r="C119" s="2" t="str">
        <f>"619217743187"</f>
        <v>619217743187</v>
      </c>
      <c r="D119">
        <v>4.03</v>
      </c>
      <c r="E119" s="380" t="s">
        <v>419</v>
      </c>
    </row>
    <row r="120" spans="1:5" x14ac:dyDescent="0.25">
      <c r="A120" t="s">
        <v>1065</v>
      </c>
      <c r="B120" s="379" t="s">
        <v>501</v>
      </c>
      <c r="C120" s="2" t="str">
        <f>"619217743188"</f>
        <v>619217743188</v>
      </c>
      <c r="D120">
        <v>4.0199999999999996</v>
      </c>
      <c r="E120" s="380" t="s">
        <v>419</v>
      </c>
    </row>
    <row r="121" spans="1:5" x14ac:dyDescent="0.25">
      <c r="A121" t="s">
        <v>1065</v>
      </c>
      <c r="B121" s="379" t="s">
        <v>501</v>
      </c>
      <c r="C121" s="2" t="str">
        <f>"619217743189"</f>
        <v>619217743189</v>
      </c>
      <c r="D121">
        <v>3.98</v>
      </c>
      <c r="E121" s="380" t="s">
        <v>419</v>
      </c>
    </row>
    <row r="122" spans="1:5" x14ac:dyDescent="0.25">
      <c r="A122" s="378" t="s">
        <v>1065</v>
      </c>
      <c r="B122" s="379" t="s">
        <v>501</v>
      </c>
      <c r="C122" s="2" t="str">
        <f>"619217743190"</f>
        <v>619217743190</v>
      </c>
      <c r="D122">
        <v>3.94</v>
      </c>
      <c r="E122" s="380" t="s">
        <v>419</v>
      </c>
    </row>
    <row r="123" spans="1:5" x14ac:dyDescent="0.25">
      <c r="A123" s="378" t="s">
        <v>1065</v>
      </c>
      <c r="B123" s="379" t="s">
        <v>501</v>
      </c>
      <c r="C123" s="2" t="str">
        <f>"619217743191"</f>
        <v>619217743191</v>
      </c>
      <c r="D123">
        <v>3.91</v>
      </c>
      <c r="E123" s="380" t="s">
        <v>419</v>
      </c>
    </row>
    <row r="124" spans="1:5" x14ac:dyDescent="0.25">
      <c r="A124" s="378" t="s">
        <v>1065</v>
      </c>
      <c r="B124" s="379" t="s">
        <v>501</v>
      </c>
      <c r="C124" s="2" t="str">
        <f>"619217743192"</f>
        <v>619217743192</v>
      </c>
      <c r="D124">
        <v>3.84</v>
      </c>
      <c r="E124" s="380" t="s">
        <v>419</v>
      </c>
    </row>
    <row r="125" spans="1:5" x14ac:dyDescent="0.25">
      <c r="A125" s="6" t="s">
        <v>1065</v>
      </c>
      <c r="B125" s="379" t="s">
        <v>501</v>
      </c>
      <c r="C125" s="2" t="str">
        <f>"619217743193"</f>
        <v>619217743193</v>
      </c>
      <c r="D125">
        <v>3.83</v>
      </c>
      <c r="E125" s="380" t="s">
        <v>419</v>
      </c>
    </row>
    <row r="126" spans="1:5" x14ac:dyDescent="0.25">
      <c r="A126" t="s">
        <v>1065</v>
      </c>
      <c r="B126" s="379" t="s">
        <v>501</v>
      </c>
      <c r="C126" s="2" t="str">
        <f>"619217743194"</f>
        <v>619217743194</v>
      </c>
      <c r="D126">
        <v>3.79</v>
      </c>
      <c r="E126" s="380" t="s">
        <v>419</v>
      </c>
    </row>
    <row r="127" spans="1:5" x14ac:dyDescent="0.25">
      <c r="A127" t="s">
        <v>1065</v>
      </c>
      <c r="B127" s="379" t="s">
        <v>501</v>
      </c>
      <c r="C127" s="2" t="str">
        <f>"619217743195"</f>
        <v>619217743195</v>
      </c>
      <c r="D127">
        <v>3.73</v>
      </c>
      <c r="E127" s="380" t="s">
        <v>419</v>
      </c>
    </row>
    <row r="128" spans="1:5" x14ac:dyDescent="0.25">
      <c r="A128" t="s">
        <v>1065</v>
      </c>
      <c r="B128" s="379" t="s">
        <v>501</v>
      </c>
      <c r="C128" s="2" t="str">
        <f>"619217743196"</f>
        <v>619217743196</v>
      </c>
      <c r="D128">
        <v>3.68</v>
      </c>
      <c r="E128" s="380" t="s">
        <v>419</v>
      </c>
    </row>
    <row r="129" spans="1:5" x14ac:dyDescent="0.25">
      <c r="A129" s="378" t="s">
        <v>1065</v>
      </c>
      <c r="B129" s="379" t="s">
        <v>501</v>
      </c>
      <c r="C129" s="2" t="str">
        <f>"619217743197"</f>
        <v>619217743197</v>
      </c>
      <c r="D129">
        <v>3.66</v>
      </c>
      <c r="E129" s="380" t="s">
        <v>419</v>
      </c>
    </row>
    <row r="130" spans="1:5" x14ac:dyDescent="0.25">
      <c r="A130" s="378" t="s">
        <v>1065</v>
      </c>
      <c r="B130" s="379" t="s">
        <v>501</v>
      </c>
      <c r="C130" s="2" t="str">
        <f>"619217743198"</f>
        <v>619217743198</v>
      </c>
      <c r="D130">
        <v>3.6360000000000001</v>
      </c>
      <c r="E130" s="380" t="s">
        <v>419</v>
      </c>
    </row>
    <row r="131" spans="1:5" x14ac:dyDescent="0.25">
      <c r="A131" s="378" t="s">
        <v>1065</v>
      </c>
      <c r="B131" s="379" t="s">
        <v>501</v>
      </c>
      <c r="C131" s="2" t="str">
        <f>"619217743199"</f>
        <v>619217743199</v>
      </c>
      <c r="D131">
        <v>3.6360000000000001</v>
      </c>
      <c r="E131" s="380" t="s">
        <v>419</v>
      </c>
    </row>
    <row r="132" spans="1:5" x14ac:dyDescent="0.25">
      <c r="A132" s="6" t="s">
        <v>1065</v>
      </c>
      <c r="B132" s="379" t="s">
        <v>501</v>
      </c>
      <c r="C132" s="2" t="str">
        <f>"619217743200"</f>
        <v>619217743200</v>
      </c>
      <c r="D132">
        <v>3.6139999999999999</v>
      </c>
      <c r="E132" s="380" t="s">
        <v>419</v>
      </c>
    </row>
    <row r="133" spans="1:5" x14ac:dyDescent="0.25">
      <c r="A133" t="s">
        <v>1065</v>
      </c>
      <c r="B133" s="379" t="s">
        <v>501</v>
      </c>
      <c r="C133" s="2" t="str">
        <f>"619217743201"</f>
        <v>619217743201</v>
      </c>
      <c r="D133">
        <v>3.6139999999999999</v>
      </c>
      <c r="E133" s="380" t="s">
        <v>419</v>
      </c>
    </row>
    <row r="134" spans="1:5" x14ac:dyDescent="0.25">
      <c r="A134" t="s">
        <v>1065</v>
      </c>
      <c r="B134" s="379" t="s">
        <v>501</v>
      </c>
      <c r="C134" s="2" t="str">
        <f>"619217743202"</f>
        <v>619217743202</v>
      </c>
      <c r="D134">
        <v>3.6070000000000002</v>
      </c>
      <c r="E134" s="380" t="s">
        <v>419</v>
      </c>
    </row>
    <row r="135" spans="1:5" x14ac:dyDescent="0.25">
      <c r="A135" t="s">
        <v>1065</v>
      </c>
      <c r="B135" s="379" t="s">
        <v>501</v>
      </c>
      <c r="C135" s="2" t="str">
        <f>"619217743214"</f>
        <v>619217743214</v>
      </c>
      <c r="D135">
        <v>3.53</v>
      </c>
      <c r="E135" s="380" t="s">
        <v>419</v>
      </c>
    </row>
    <row r="136" spans="1:5" x14ac:dyDescent="0.25">
      <c r="A136" s="6" t="s">
        <v>1065</v>
      </c>
      <c r="B136" s="379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25">
      <c r="A137" t="s">
        <v>1065</v>
      </c>
      <c r="B137" s="379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25">
      <c r="A138" t="s">
        <v>1065</v>
      </c>
      <c r="B138" s="379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25">
      <c r="A139" t="s">
        <v>1065</v>
      </c>
      <c r="B139" s="379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25">
      <c r="A140" s="378" t="s">
        <v>1065</v>
      </c>
      <c r="B140" s="379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25">
      <c r="A141" s="378" t="s">
        <v>1065</v>
      </c>
      <c r="B141" s="379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25">
      <c r="A142" s="378" t="s">
        <v>1065</v>
      </c>
      <c r="B142" s="379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25">
      <c r="A143" s="6" t="s">
        <v>1065</v>
      </c>
      <c r="B143" s="379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25">
      <c r="A144" t="s">
        <v>1065</v>
      </c>
      <c r="B144" s="379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25">
      <c r="A145" t="s">
        <v>1065</v>
      </c>
      <c r="B145" s="379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25">
      <c r="A146" t="s">
        <v>1065</v>
      </c>
      <c r="B146" s="379" t="s">
        <v>501</v>
      </c>
      <c r="C146" s="179" t="str">
        <f>"619217743213"</f>
        <v>619217743213</v>
      </c>
      <c r="D146">
        <v>0.14000000000000001</v>
      </c>
      <c r="E146" s="384" t="s">
        <v>420</v>
      </c>
    </row>
    <row r="147" spans="1:5" x14ac:dyDescent="0.25">
      <c r="A147" s="2" t="s">
        <v>1098</v>
      </c>
      <c r="B147" s="547" t="s">
        <v>372</v>
      </c>
      <c r="C147" s="11">
        <v>19201800094</v>
      </c>
      <c r="D147" s="2">
        <v>4.4800000000000004</v>
      </c>
      <c r="E147" s="380" t="s">
        <v>419</v>
      </c>
    </row>
    <row r="148" spans="1:5" x14ac:dyDescent="0.25">
      <c r="A148" s="2" t="s">
        <v>1098</v>
      </c>
      <c r="B148" s="547" t="s">
        <v>372</v>
      </c>
      <c r="C148" s="11">
        <v>19201800026</v>
      </c>
      <c r="D148" s="2">
        <v>4.09</v>
      </c>
      <c r="E148" s="380" t="s">
        <v>419</v>
      </c>
    </row>
    <row r="149" spans="1:5" x14ac:dyDescent="0.25">
      <c r="A149" s="2" t="s">
        <v>1098</v>
      </c>
      <c r="B149" s="547" t="s">
        <v>372</v>
      </c>
      <c r="C149" s="11">
        <v>19201800043</v>
      </c>
      <c r="D149" s="2">
        <v>4.01</v>
      </c>
      <c r="E149" s="380" t="s">
        <v>419</v>
      </c>
    </row>
    <row r="150" spans="1:5" x14ac:dyDescent="0.25">
      <c r="A150" s="2" t="s">
        <v>1098</v>
      </c>
      <c r="B150" s="547" t="s">
        <v>372</v>
      </c>
      <c r="C150" s="11">
        <v>19201800078</v>
      </c>
      <c r="D150" s="2">
        <v>3.77</v>
      </c>
      <c r="E150" s="380" t="s">
        <v>419</v>
      </c>
    </row>
    <row r="151" spans="1:5" x14ac:dyDescent="0.25">
      <c r="A151" s="2" t="s">
        <v>1098</v>
      </c>
      <c r="B151" s="547" t="s">
        <v>372</v>
      </c>
      <c r="C151" s="11">
        <v>19201800101</v>
      </c>
      <c r="D151" s="2">
        <v>3.77</v>
      </c>
      <c r="E151" s="380" t="s">
        <v>419</v>
      </c>
    </row>
    <row r="152" spans="1:5" x14ac:dyDescent="0.25">
      <c r="A152" s="2" t="s">
        <v>1098</v>
      </c>
      <c r="B152" s="547" t="s">
        <v>372</v>
      </c>
      <c r="C152" s="11">
        <v>19201800073</v>
      </c>
      <c r="D152" s="2">
        <v>3.74</v>
      </c>
      <c r="E152" s="380" t="s">
        <v>419</v>
      </c>
    </row>
    <row r="153" spans="1:5" x14ac:dyDescent="0.25">
      <c r="A153" s="2" t="s">
        <v>1098</v>
      </c>
      <c r="B153" s="547" t="s">
        <v>372</v>
      </c>
      <c r="C153" s="11">
        <v>19201800092</v>
      </c>
      <c r="D153" s="2">
        <v>3.73</v>
      </c>
      <c r="E153" s="380" t="s">
        <v>419</v>
      </c>
    </row>
    <row r="154" spans="1:5" x14ac:dyDescent="0.25">
      <c r="A154" s="2" t="s">
        <v>1098</v>
      </c>
      <c r="B154" s="547" t="s">
        <v>372</v>
      </c>
      <c r="C154" s="11">
        <v>19201800093</v>
      </c>
      <c r="D154" s="2">
        <v>3.69</v>
      </c>
      <c r="E154" s="380" t="s">
        <v>419</v>
      </c>
    </row>
    <row r="155" spans="1:5" x14ac:dyDescent="0.25">
      <c r="A155" s="2" t="s">
        <v>1098</v>
      </c>
      <c r="B155" s="547" t="s">
        <v>372</v>
      </c>
      <c r="C155" s="11">
        <v>19201800075</v>
      </c>
      <c r="D155" s="2">
        <v>3.62</v>
      </c>
      <c r="E155" s="380" t="s">
        <v>419</v>
      </c>
    </row>
    <row r="156" spans="1:5" x14ac:dyDescent="0.25">
      <c r="A156" s="2" t="s">
        <v>1098</v>
      </c>
      <c r="B156" s="547" t="s">
        <v>372</v>
      </c>
      <c r="C156" s="11">
        <v>19201800087</v>
      </c>
      <c r="D156" s="2">
        <v>3.62</v>
      </c>
      <c r="E156" s="380" t="s">
        <v>419</v>
      </c>
    </row>
    <row r="157" spans="1:5" x14ac:dyDescent="0.25">
      <c r="A157" s="2" t="s">
        <v>1098</v>
      </c>
      <c r="B157" s="547" t="s">
        <v>372</v>
      </c>
      <c r="C157" s="11">
        <v>19201800049</v>
      </c>
      <c r="D157" s="2">
        <v>3.57</v>
      </c>
      <c r="E157" s="380" t="s">
        <v>419</v>
      </c>
    </row>
    <row r="158" spans="1:5" x14ac:dyDescent="0.25">
      <c r="A158" s="2" t="s">
        <v>1098</v>
      </c>
      <c r="B158" s="547" t="s">
        <v>372</v>
      </c>
      <c r="C158" s="11">
        <v>19201800098</v>
      </c>
      <c r="D158" s="2">
        <v>3.56</v>
      </c>
      <c r="E158" s="380" t="s">
        <v>419</v>
      </c>
    </row>
    <row r="159" spans="1:5" x14ac:dyDescent="0.25">
      <c r="A159" s="2" t="s">
        <v>1098</v>
      </c>
      <c r="B159" s="547" t="s">
        <v>372</v>
      </c>
      <c r="C159" s="11">
        <v>19201800028</v>
      </c>
      <c r="D159" s="2">
        <v>3.55</v>
      </c>
      <c r="E159" s="380" t="s">
        <v>419</v>
      </c>
    </row>
    <row r="160" spans="1:5" x14ac:dyDescent="0.25">
      <c r="A160" s="2" t="s">
        <v>1098</v>
      </c>
      <c r="B160" s="547" t="s">
        <v>372</v>
      </c>
      <c r="C160" s="11">
        <v>19201800040</v>
      </c>
      <c r="D160" s="2">
        <v>3.53</v>
      </c>
      <c r="E160" s="380" t="s">
        <v>419</v>
      </c>
    </row>
    <row r="161" spans="1:5" x14ac:dyDescent="0.25">
      <c r="A161" s="2" t="s">
        <v>1098</v>
      </c>
      <c r="B161" s="547" t="s">
        <v>372</v>
      </c>
      <c r="C161" s="11">
        <v>19201800102</v>
      </c>
      <c r="D161" s="2">
        <v>3.53</v>
      </c>
      <c r="E161" s="380" t="s">
        <v>419</v>
      </c>
    </row>
    <row r="162" spans="1:5" x14ac:dyDescent="0.25">
      <c r="A162" s="2" t="s">
        <v>1098</v>
      </c>
      <c r="B162" s="547" t="s">
        <v>372</v>
      </c>
      <c r="C162" s="11">
        <v>19201800072</v>
      </c>
      <c r="D162" s="2">
        <v>3.51</v>
      </c>
      <c r="E162" s="380" t="s">
        <v>419</v>
      </c>
    </row>
    <row r="163" spans="1:5" x14ac:dyDescent="0.25">
      <c r="A163" s="2" t="s">
        <v>1098</v>
      </c>
      <c r="B163" s="547" t="s">
        <v>372</v>
      </c>
      <c r="C163" s="11">
        <v>19201800048</v>
      </c>
      <c r="D163" s="2">
        <v>3.5</v>
      </c>
      <c r="E163" s="380" t="s">
        <v>419</v>
      </c>
    </row>
    <row r="164" spans="1:5" x14ac:dyDescent="0.25">
      <c r="A164" s="2" t="s">
        <v>1098</v>
      </c>
      <c r="B164" s="547" t="s">
        <v>372</v>
      </c>
      <c r="C164" s="11">
        <v>19201800065</v>
      </c>
      <c r="D164" s="2">
        <v>3.5</v>
      </c>
      <c r="E164" s="380" t="s">
        <v>419</v>
      </c>
    </row>
    <row r="165" spans="1:5" x14ac:dyDescent="0.25">
      <c r="A165" s="2" t="s">
        <v>1098</v>
      </c>
      <c r="B165" s="547" t="s">
        <v>372</v>
      </c>
      <c r="C165" s="11">
        <v>19201800097</v>
      </c>
      <c r="D165" s="2">
        <v>3.48</v>
      </c>
      <c r="E165" s="380" t="s">
        <v>419</v>
      </c>
    </row>
    <row r="166" spans="1:5" x14ac:dyDescent="0.25">
      <c r="A166" s="2" t="s">
        <v>1098</v>
      </c>
      <c r="B166" s="547" t="s">
        <v>372</v>
      </c>
      <c r="C166" s="11">
        <v>19201800047</v>
      </c>
      <c r="D166" s="2">
        <v>3.44</v>
      </c>
      <c r="E166" s="380" t="s">
        <v>419</v>
      </c>
    </row>
    <row r="167" spans="1:5" x14ac:dyDescent="0.25">
      <c r="A167" s="2" t="s">
        <v>1098</v>
      </c>
      <c r="B167" s="547" t="s">
        <v>372</v>
      </c>
      <c r="C167" s="11">
        <v>19201800062</v>
      </c>
      <c r="D167" s="2">
        <v>3.44</v>
      </c>
      <c r="E167" s="380" t="s">
        <v>419</v>
      </c>
    </row>
    <row r="168" spans="1:5" x14ac:dyDescent="0.25">
      <c r="A168" s="2" t="s">
        <v>1098</v>
      </c>
      <c r="B168" s="547" t="s">
        <v>372</v>
      </c>
      <c r="C168" s="11">
        <v>19201800099</v>
      </c>
      <c r="D168" s="2">
        <v>3.41</v>
      </c>
      <c r="E168" s="380" t="s">
        <v>419</v>
      </c>
    </row>
    <row r="169" spans="1:5" x14ac:dyDescent="0.25">
      <c r="A169" s="2" t="s">
        <v>1098</v>
      </c>
      <c r="B169" s="547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25">
      <c r="A170" s="2" t="s">
        <v>1098</v>
      </c>
      <c r="B170" s="547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25">
      <c r="A171" s="2" t="s">
        <v>1098</v>
      </c>
      <c r="B171" s="547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25">
      <c r="A172" s="2" t="s">
        <v>1098</v>
      </c>
      <c r="B172" s="547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25">
      <c r="A173" s="2" t="s">
        <v>1098</v>
      </c>
      <c r="B173" s="547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25">
      <c r="A174" s="2" t="s">
        <v>1098</v>
      </c>
      <c r="B174" s="547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25">
      <c r="A175" s="2" t="s">
        <v>1098</v>
      </c>
      <c r="B175" s="547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25">
      <c r="A176" s="2" t="s">
        <v>1098</v>
      </c>
      <c r="B176" s="547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25">
      <c r="A177" s="2" t="s">
        <v>1098</v>
      </c>
      <c r="B177" s="547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25">
      <c r="A178" s="2" t="s">
        <v>1098</v>
      </c>
      <c r="B178" s="547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25">
      <c r="A179" s="2" t="s">
        <v>1098</v>
      </c>
      <c r="B179" s="547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25">
      <c r="A180" s="2" t="s">
        <v>1098</v>
      </c>
      <c r="B180" s="547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25">
      <c r="A181" s="2" t="s">
        <v>1098</v>
      </c>
      <c r="B181" s="547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25">
      <c r="A182" s="2" t="s">
        <v>1098</v>
      </c>
      <c r="B182" s="547" t="s">
        <v>372</v>
      </c>
      <c r="C182" s="11">
        <v>19201800046</v>
      </c>
      <c r="D182" s="2">
        <v>0</v>
      </c>
      <c r="E182" s="226" t="s">
        <v>1099</v>
      </c>
    </row>
    <row r="183" spans="1:5" x14ac:dyDescent="0.25">
      <c r="A183" s="2" t="s">
        <v>1098</v>
      </c>
      <c r="B183" s="547" t="s">
        <v>372</v>
      </c>
      <c r="C183" s="11">
        <v>19201800076</v>
      </c>
      <c r="D183" s="2">
        <v>0</v>
      </c>
      <c r="E183" s="226" t="s">
        <v>1099</v>
      </c>
    </row>
    <row r="184" spans="1:5" x14ac:dyDescent="0.25">
      <c r="A184" s="2" t="s">
        <v>1098</v>
      </c>
      <c r="B184" s="547" t="s">
        <v>372</v>
      </c>
      <c r="C184" s="11">
        <v>19201800088</v>
      </c>
      <c r="D184" s="2">
        <v>0</v>
      </c>
      <c r="E184" s="226" t="s">
        <v>1099</v>
      </c>
    </row>
    <row r="185" spans="1:5" x14ac:dyDescent="0.25">
      <c r="A185" s="26" t="s">
        <v>1158</v>
      </c>
      <c r="B185" s="547" t="s">
        <v>501</v>
      </c>
      <c r="C185" s="2">
        <v>19201800996</v>
      </c>
      <c r="D185" s="2">
        <v>4.04</v>
      </c>
      <c r="E185" s="380" t="s">
        <v>419</v>
      </c>
    </row>
    <row r="186" spans="1:5" x14ac:dyDescent="0.25">
      <c r="A186" s="2" t="s">
        <v>1158</v>
      </c>
      <c r="B186" s="547" t="s">
        <v>501</v>
      </c>
      <c r="C186" s="2">
        <v>19201801023</v>
      </c>
      <c r="D186" s="2">
        <v>4.01</v>
      </c>
      <c r="E186" s="380" t="s">
        <v>419</v>
      </c>
    </row>
    <row r="187" spans="1:5" x14ac:dyDescent="0.25">
      <c r="A187" s="2" t="s">
        <v>1158</v>
      </c>
      <c r="B187" s="547" t="s">
        <v>501</v>
      </c>
      <c r="C187" s="2">
        <v>19201801012</v>
      </c>
      <c r="D187" s="2">
        <v>3.95</v>
      </c>
      <c r="E187" s="380" t="s">
        <v>419</v>
      </c>
    </row>
    <row r="188" spans="1:5" x14ac:dyDescent="0.25">
      <c r="A188" s="2" t="s">
        <v>1158</v>
      </c>
      <c r="B188" s="547" t="s">
        <v>501</v>
      </c>
      <c r="C188" s="2">
        <v>19201801009</v>
      </c>
      <c r="D188" s="2">
        <v>3.9</v>
      </c>
      <c r="E188" s="380" t="s">
        <v>419</v>
      </c>
    </row>
    <row r="189" spans="1:5" x14ac:dyDescent="0.25">
      <c r="A189" s="26" t="s">
        <v>1158</v>
      </c>
      <c r="B189" s="547" t="s">
        <v>501</v>
      </c>
      <c r="C189" s="2">
        <v>19201801018</v>
      </c>
      <c r="D189" s="2">
        <v>3.9</v>
      </c>
      <c r="E189" s="380" t="s">
        <v>419</v>
      </c>
    </row>
    <row r="190" spans="1:5" x14ac:dyDescent="0.25">
      <c r="A190" s="2" t="s">
        <v>1158</v>
      </c>
      <c r="B190" s="547" t="s">
        <v>501</v>
      </c>
      <c r="C190" s="2">
        <v>19201801010</v>
      </c>
      <c r="D190" s="2">
        <v>3.85</v>
      </c>
      <c r="E190" s="380" t="s">
        <v>419</v>
      </c>
    </row>
    <row r="191" spans="1:5" x14ac:dyDescent="0.25">
      <c r="A191" s="2" t="s">
        <v>1158</v>
      </c>
      <c r="B191" s="547" t="s">
        <v>501</v>
      </c>
      <c r="C191" s="2">
        <v>19201801022</v>
      </c>
      <c r="D191" s="2">
        <v>3.68</v>
      </c>
      <c r="E191" s="380" t="s">
        <v>419</v>
      </c>
    </row>
    <row r="192" spans="1:5" x14ac:dyDescent="0.25">
      <c r="A192" s="2" t="s">
        <v>1158</v>
      </c>
      <c r="B192" s="547" t="s">
        <v>501</v>
      </c>
      <c r="C192" s="2">
        <v>19201800986</v>
      </c>
      <c r="D192" s="2">
        <v>3.67</v>
      </c>
      <c r="E192" s="380" t="s">
        <v>419</v>
      </c>
    </row>
    <row r="193" spans="1:5" x14ac:dyDescent="0.25">
      <c r="A193" s="26" t="s">
        <v>1158</v>
      </c>
      <c r="B193" s="547" t="s">
        <v>501</v>
      </c>
      <c r="C193" s="2">
        <v>19201800989</v>
      </c>
      <c r="D193" s="2">
        <v>3.61</v>
      </c>
      <c r="E193" s="380" t="s">
        <v>419</v>
      </c>
    </row>
    <row r="194" spans="1:5" x14ac:dyDescent="0.25">
      <c r="A194" s="2" t="s">
        <v>1158</v>
      </c>
      <c r="B194" s="547" t="s">
        <v>501</v>
      </c>
      <c r="C194" s="2">
        <v>19201801019</v>
      </c>
      <c r="D194" s="2">
        <v>3.61</v>
      </c>
      <c r="E194" s="380" t="s">
        <v>419</v>
      </c>
    </row>
    <row r="195" spans="1:5" x14ac:dyDescent="0.25">
      <c r="A195" s="2" t="s">
        <v>1158</v>
      </c>
      <c r="B195" s="547" t="s">
        <v>501</v>
      </c>
      <c r="C195" s="2">
        <v>19201800991</v>
      </c>
      <c r="D195" s="2">
        <v>3.57</v>
      </c>
      <c r="E195" s="380" t="s">
        <v>419</v>
      </c>
    </row>
    <row r="196" spans="1:5" x14ac:dyDescent="0.25">
      <c r="A196" s="2" t="s">
        <v>1158</v>
      </c>
      <c r="B196" s="547" t="s">
        <v>501</v>
      </c>
      <c r="C196" s="2">
        <v>19201801054</v>
      </c>
      <c r="D196" s="2">
        <v>3.55</v>
      </c>
      <c r="E196" s="380" t="s">
        <v>419</v>
      </c>
    </row>
    <row r="197" spans="1:5" x14ac:dyDescent="0.25">
      <c r="A197" s="26" t="s">
        <v>1158</v>
      </c>
      <c r="B197" s="547" t="s">
        <v>501</v>
      </c>
      <c r="C197" s="2">
        <v>19201801002</v>
      </c>
      <c r="D197" s="2">
        <v>3.51</v>
      </c>
      <c r="E197" s="380" t="s">
        <v>419</v>
      </c>
    </row>
    <row r="198" spans="1:5" x14ac:dyDescent="0.25">
      <c r="A198" s="2" t="s">
        <v>1158</v>
      </c>
      <c r="B198" s="547" t="s">
        <v>501</v>
      </c>
      <c r="C198" s="640">
        <v>19201801014</v>
      </c>
      <c r="D198" s="2">
        <v>3.47</v>
      </c>
      <c r="E198" s="226" t="s">
        <v>420</v>
      </c>
    </row>
    <row r="199" spans="1:5" x14ac:dyDescent="0.25">
      <c r="A199" s="2" t="s">
        <v>1158</v>
      </c>
      <c r="B199" s="547" t="s">
        <v>501</v>
      </c>
      <c r="C199" s="2">
        <v>19201801024</v>
      </c>
      <c r="D199" s="2">
        <v>3.47</v>
      </c>
      <c r="E199" s="380" t="s">
        <v>419</v>
      </c>
    </row>
    <row r="200" spans="1:5" x14ac:dyDescent="0.25">
      <c r="A200" s="2" t="s">
        <v>1158</v>
      </c>
      <c r="B200" s="547" t="s">
        <v>501</v>
      </c>
      <c r="C200" s="2">
        <v>19201801006</v>
      </c>
      <c r="D200" s="2">
        <v>3.45</v>
      </c>
      <c r="E200" s="380" t="s">
        <v>419</v>
      </c>
    </row>
    <row r="201" spans="1:5" x14ac:dyDescent="0.25">
      <c r="A201" s="26" t="s">
        <v>1158</v>
      </c>
      <c r="B201" s="547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25">
      <c r="A202" s="2" t="s">
        <v>1158</v>
      </c>
      <c r="B202" s="547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25">
      <c r="A203" s="2" t="s">
        <v>1158</v>
      </c>
      <c r="B203" s="547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25">
      <c r="A204" s="2" t="s">
        <v>1158</v>
      </c>
      <c r="B204" s="547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25">
      <c r="A205" s="2" t="s">
        <v>1158</v>
      </c>
      <c r="B205" s="547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25">
      <c r="A206" s="2" t="s">
        <v>1158</v>
      </c>
      <c r="B206" s="547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25">
      <c r="A207" s="2" t="s">
        <v>1158</v>
      </c>
      <c r="B207" s="547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25">
      <c r="A208" s="26" t="s">
        <v>1158</v>
      </c>
      <c r="B208" s="547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25">
      <c r="A209" s="2" t="s">
        <v>1158</v>
      </c>
      <c r="B209" s="547" t="s">
        <v>501</v>
      </c>
      <c r="C209" s="2">
        <v>19201801004</v>
      </c>
      <c r="D209" s="2">
        <v>3.3</v>
      </c>
      <c r="E209" s="226" t="s">
        <v>420</v>
      </c>
    </row>
    <row r="210" spans="1:5" x14ac:dyDescent="0.25">
      <c r="A210" s="2" t="s">
        <v>1158</v>
      </c>
      <c r="B210" s="547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25">
      <c r="A211" s="2" t="s">
        <v>1158</v>
      </c>
      <c r="B211" s="547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25">
      <c r="A212" s="26" t="s">
        <v>1158</v>
      </c>
      <c r="B212" s="547" t="s">
        <v>501</v>
      </c>
      <c r="C212" s="2">
        <v>19201801025</v>
      </c>
      <c r="D212" s="2">
        <v>3.1</v>
      </c>
      <c r="E212" s="226" t="s">
        <v>420</v>
      </c>
    </row>
    <row r="213" spans="1:5" x14ac:dyDescent="0.25">
      <c r="A213" s="2" t="s">
        <v>1158</v>
      </c>
      <c r="B213" s="547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25">
      <c r="A214" s="2" t="s">
        <v>1158</v>
      </c>
      <c r="B214" s="547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25">
      <c r="A215" s="2" t="s">
        <v>1158</v>
      </c>
      <c r="B215" s="547" t="s">
        <v>501</v>
      </c>
      <c r="C215" s="2">
        <v>19201801020</v>
      </c>
      <c r="D215" s="2">
        <v>3</v>
      </c>
      <c r="E215" s="226" t="s">
        <v>420</v>
      </c>
    </row>
    <row r="216" spans="1:5" x14ac:dyDescent="0.25">
      <c r="A216" s="2" t="s">
        <v>1158</v>
      </c>
      <c r="B216" s="547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25">
      <c r="A217" s="26" t="s">
        <v>1158</v>
      </c>
      <c r="B217" s="547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25">
      <c r="A218" s="2" t="s">
        <v>1158</v>
      </c>
      <c r="B218" s="547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25">
      <c r="A219" s="2" t="s">
        <v>1158</v>
      </c>
      <c r="B219" s="547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25">
      <c r="A220" s="2" t="s">
        <v>1158</v>
      </c>
      <c r="B220" s="547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25">
      <c r="A221" s="2" t="s">
        <v>1158</v>
      </c>
      <c r="B221" s="547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25">
      <c r="A222" s="377" t="s">
        <v>1172</v>
      </c>
      <c r="B222" s="547" t="s">
        <v>372</v>
      </c>
      <c r="C222" s="2">
        <v>19201900128</v>
      </c>
      <c r="D222" s="2">
        <v>4.18</v>
      </c>
      <c r="E222" s="380" t="s">
        <v>419</v>
      </c>
    </row>
    <row r="223" spans="1:5" x14ac:dyDescent="0.25">
      <c r="A223" s="377" t="s">
        <v>1172</v>
      </c>
      <c r="B223" s="547" t="s">
        <v>372</v>
      </c>
      <c r="C223" s="2">
        <v>19201900086</v>
      </c>
      <c r="D223" s="2">
        <v>3.95</v>
      </c>
      <c r="E223" s="380" t="s">
        <v>419</v>
      </c>
    </row>
    <row r="224" spans="1:5" x14ac:dyDescent="0.25">
      <c r="A224" s="377" t="s">
        <v>1172</v>
      </c>
      <c r="B224" s="547" t="s">
        <v>372</v>
      </c>
      <c r="C224" s="2">
        <v>19201900100</v>
      </c>
      <c r="D224" s="2">
        <v>3.92</v>
      </c>
      <c r="E224" s="380" t="s">
        <v>419</v>
      </c>
    </row>
    <row r="225" spans="1:5" x14ac:dyDescent="0.25">
      <c r="A225" s="377" t="s">
        <v>1172</v>
      </c>
      <c r="B225" s="547" t="s">
        <v>372</v>
      </c>
      <c r="C225" s="2">
        <v>19201900103</v>
      </c>
      <c r="D225" s="2">
        <v>3.84</v>
      </c>
      <c r="E225" s="380" t="s">
        <v>419</v>
      </c>
    </row>
    <row r="226" spans="1:5" x14ac:dyDescent="0.25">
      <c r="A226" s="377" t="s">
        <v>1172</v>
      </c>
      <c r="B226" s="547" t="s">
        <v>372</v>
      </c>
      <c r="C226" s="2">
        <v>19201900114</v>
      </c>
      <c r="D226" s="2">
        <v>3.76</v>
      </c>
      <c r="E226" s="380" t="s">
        <v>419</v>
      </c>
    </row>
    <row r="227" spans="1:5" x14ac:dyDescent="0.25">
      <c r="A227" s="377" t="s">
        <v>1172</v>
      </c>
      <c r="B227" s="547" t="s">
        <v>372</v>
      </c>
      <c r="C227" s="2">
        <v>19201900129</v>
      </c>
      <c r="D227" s="2">
        <v>3.72</v>
      </c>
      <c r="E227" s="380" t="s">
        <v>419</v>
      </c>
    </row>
    <row r="228" spans="1:5" x14ac:dyDescent="0.25">
      <c r="A228" s="377" t="s">
        <v>1172</v>
      </c>
      <c r="B228" s="547" t="s">
        <v>372</v>
      </c>
      <c r="C228" s="2">
        <v>19201900101</v>
      </c>
      <c r="D228" s="2">
        <v>3.71</v>
      </c>
      <c r="E228" s="380" t="s">
        <v>419</v>
      </c>
    </row>
    <row r="229" spans="1:5" x14ac:dyDescent="0.25">
      <c r="A229" s="377" t="s">
        <v>1172</v>
      </c>
      <c r="B229" s="547" t="s">
        <v>372</v>
      </c>
      <c r="C229" s="2">
        <v>19201900121</v>
      </c>
      <c r="D229" s="2">
        <v>3.66</v>
      </c>
      <c r="E229" s="380" t="s">
        <v>419</v>
      </c>
    </row>
    <row r="230" spans="1:5" x14ac:dyDescent="0.25">
      <c r="A230" s="377" t="s">
        <v>1172</v>
      </c>
      <c r="B230" s="547" t="s">
        <v>372</v>
      </c>
      <c r="C230" s="2">
        <v>19201900105</v>
      </c>
      <c r="D230" s="2">
        <v>3.65</v>
      </c>
      <c r="E230" s="380" t="s">
        <v>419</v>
      </c>
    </row>
    <row r="231" spans="1:5" x14ac:dyDescent="0.25">
      <c r="A231" s="377" t="s">
        <v>1172</v>
      </c>
      <c r="B231" s="547" t="s">
        <v>372</v>
      </c>
      <c r="C231" s="2">
        <v>19201900106</v>
      </c>
      <c r="D231" s="2">
        <v>3.62</v>
      </c>
      <c r="E231" s="380" t="s">
        <v>419</v>
      </c>
    </row>
    <row r="232" spans="1:5" x14ac:dyDescent="0.25">
      <c r="A232" s="377" t="s">
        <v>1172</v>
      </c>
      <c r="B232" s="547" t="s">
        <v>372</v>
      </c>
      <c r="C232" s="2">
        <v>19201900117</v>
      </c>
      <c r="D232" s="2">
        <v>3.56</v>
      </c>
      <c r="E232" s="380" t="s">
        <v>419</v>
      </c>
    </row>
    <row r="233" spans="1:5" x14ac:dyDescent="0.25">
      <c r="A233" s="377" t="s">
        <v>1172</v>
      </c>
      <c r="B233" s="547" t="s">
        <v>372</v>
      </c>
      <c r="C233" s="2">
        <v>19201900115</v>
      </c>
      <c r="D233" s="2">
        <v>3.53</v>
      </c>
      <c r="E233" s="380" t="s">
        <v>419</v>
      </c>
    </row>
    <row r="234" spans="1:5" x14ac:dyDescent="0.25">
      <c r="A234" s="377" t="s">
        <v>1172</v>
      </c>
      <c r="B234" s="547" t="s">
        <v>372</v>
      </c>
      <c r="C234" s="2">
        <v>19201900102</v>
      </c>
      <c r="D234" s="2">
        <v>3.5</v>
      </c>
      <c r="E234" s="380" t="s">
        <v>419</v>
      </c>
    </row>
    <row r="235" spans="1:5" x14ac:dyDescent="0.25">
      <c r="A235" s="377" t="s">
        <v>1172</v>
      </c>
      <c r="B235" s="547" t="s">
        <v>372</v>
      </c>
      <c r="C235" s="2">
        <v>19201900109</v>
      </c>
      <c r="D235" s="2">
        <v>3.44</v>
      </c>
      <c r="E235" s="380" t="s">
        <v>419</v>
      </c>
    </row>
    <row r="236" spans="1:5" x14ac:dyDescent="0.25">
      <c r="A236" s="377" t="s">
        <v>1172</v>
      </c>
      <c r="B236" s="547" t="s">
        <v>372</v>
      </c>
      <c r="C236" s="2">
        <v>19201900124</v>
      </c>
      <c r="D236" s="2">
        <v>3.42</v>
      </c>
      <c r="E236" s="380" t="s">
        <v>419</v>
      </c>
    </row>
    <row r="237" spans="1:5" x14ac:dyDescent="0.25">
      <c r="A237" s="377" t="s">
        <v>1172</v>
      </c>
      <c r="B237" s="547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25">
      <c r="A238" s="377" t="s">
        <v>1172</v>
      </c>
      <c r="B238" s="547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25">
      <c r="A239" s="377" t="s">
        <v>1172</v>
      </c>
      <c r="B239" s="547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25">
      <c r="A240" s="377" t="s">
        <v>1172</v>
      </c>
      <c r="B240" s="547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25">
      <c r="A241" s="377" t="s">
        <v>1172</v>
      </c>
      <c r="B241" s="547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25">
      <c r="A242" s="377" t="s">
        <v>1172</v>
      </c>
      <c r="B242" s="547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25">
      <c r="A243" s="377" t="s">
        <v>1172</v>
      </c>
      <c r="B243" s="547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25">
      <c r="A244" s="377" t="s">
        <v>1172</v>
      </c>
      <c r="B244" s="547" t="s">
        <v>372</v>
      </c>
      <c r="C244" s="2">
        <v>19201900088</v>
      </c>
      <c r="D244" s="2">
        <v>3.2</v>
      </c>
      <c r="E244" s="226" t="s">
        <v>420</v>
      </c>
    </row>
    <row r="245" spans="1:7" x14ac:dyDescent="0.25">
      <c r="A245" s="377" t="s">
        <v>1172</v>
      </c>
      <c r="B245" s="547" t="s">
        <v>372</v>
      </c>
      <c r="C245" s="2">
        <v>19201900089</v>
      </c>
      <c r="D245" s="2">
        <v>3.2</v>
      </c>
      <c r="E245" s="226" t="s">
        <v>420</v>
      </c>
    </row>
    <row r="246" spans="1:7" x14ac:dyDescent="0.25">
      <c r="A246" s="377" t="s">
        <v>1172</v>
      </c>
      <c r="B246" s="547" t="s">
        <v>372</v>
      </c>
      <c r="C246" s="2">
        <v>19201900127</v>
      </c>
      <c r="D246" s="2">
        <v>3.2</v>
      </c>
      <c r="E246" s="226" t="s">
        <v>420</v>
      </c>
    </row>
    <row r="247" spans="1:7" x14ac:dyDescent="0.25">
      <c r="A247" s="377" t="s">
        <v>1172</v>
      </c>
      <c r="B247" s="547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25">
      <c r="A248" s="377" t="s">
        <v>1172</v>
      </c>
      <c r="B248" s="547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25">
      <c r="A249" s="377" t="s">
        <v>1172</v>
      </c>
      <c r="B249" s="547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25">
      <c r="A250" s="377" t="s">
        <v>1172</v>
      </c>
      <c r="B250" s="547" t="s">
        <v>372</v>
      </c>
      <c r="C250" s="2">
        <v>19201900107</v>
      </c>
      <c r="D250" s="2">
        <v>3</v>
      </c>
      <c r="E250" s="226" t="s">
        <v>420</v>
      </c>
    </row>
    <row r="251" spans="1:7" x14ac:dyDescent="0.25">
      <c r="A251" s="377" t="s">
        <v>1172</v>
      </c>
      <c r="B251" s="547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25">
      <c r="A252" s="377" t="s">
        <v>1172</v>
      </c>
      <c r="B252" s="547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25">
      <c r="A253" s="377" t="s">
        <v>1172</v>
      </c>
      <c r="B253" s="547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25">
      <c r="A254" s="377" t="s">
        <v>1172</v>
      </c>
      <c r="B254" s="547" t="s">
        <v>372</v>
      </c>
      <c r="C254" s="2">
        <v>19201900119</v>
      </c>
      <c r="D254" s="2">
        <v>0</v>
      </c>
      <c r="E254" s="226" t="s">
        <v>420</v>
      </c>
    </row>
    <row r="255" spans="1:7" x14ac:dyDescent="0.25">
      <c r="A255" s="2" t="s">
        <v>1212</v>
      </c>
      <c r="B255" s="547" t="s">
        <v>501</v>
      </c>
      <c r="C255" s="2">
        <v>19201900892</v>
      </c>
      <c r="D255" s="2">
        <v>4.1500000000000004</v>
      </c>
      <c r="E255" s="380" t="s">
        <v>419</v>
      </c>
      <c r="F255" s="648"/>
      <c r="G255" s="648"/>
    </row>
    <row r="256" spans="1:7" x14ac:dyDescent="0.25">
      <c r="A256" s="2" t="s">
        <v>1212</v>
      </c>
      <c r="B256" s="547" t="s">
        <v>501</v>
      </c>
      <c r="C256" s="2">
        <v>19201900880</v>
      </c>
      <c r="D256" s="2">
        <v>4.08</v>
      </c>
      <c r="E256" s="380" t="s">
        <v>419</v>
      </c>
      <c r="F256" s="648"/>
      <c r="G256" s="648"/>
    </row>
    <row r="257" spans="1:7" x14ac:dyDescent="0.25">
      <c r="A257" s="2" t="s">
        <v>1212</v>
      </c>
      <c r="B257" s="547" t="s">
        <v>501</v>
      </c>
      <c r="C257" s="2">
        <v>19201900896</v>
      </c>
      <c r="D257" s="2">
        <v>3.98</v>
      </c>
      <c r="E257" s="380" t="s">
        <v>419</v>
      </c>
      <c r="F257" s="648"/>
      <c r="G257" s="648"/>
    </row>
    <row r="258" spans="1:7" x14ac:dyDescent="0.25">
      <c r="A258" s="2" t="s">
        <v>1212</v>
      </c>
      <c r="B258" s="547" t="s">
        <v>501</v>
      </c>
      <c r="C258" s="2">
        <v>19201900891</v>
      </c>
      <c r="D258" s="2">
        <v>3.96</v>
      </c>
      <c r="E258" s="380" t="s">
        <v>419</v>
      </c>
      <c r="F258" s="648"/>
      <c r="G258" s="648"/>
    </row>
    <row r="259" spans="1:7" x14ac:dyDescent="0.25">
      <c r="A259" s="2" t="s">
        <v>1212</v>
      </c>
      <c r="B259" s="547" t="s">
        <v>501</v>
      </c>
      <c r="C259" s="2">
        <v>19201900886</v>
      </c>
      <c r="D259" s="2">
        <v>3.9</v>
      </c>
      <c r="E259" s="380" t="s">
        <v>419</v>
      </c>
      <c r="F259" s="648"/>
      <c r="G259" s="648"/>
    </row>
    <row r="260" spans="1:7" x14ac:dyDescent="0.25">
      <c r="A260" s="2" t="s">
        <v>1212</v>
      </c>
      <c r="B260" s="547" t="s">
        <v>501</v>
      </c>
      <c r="C260" s="2">
        <v>19201900897</v>
      </c>
      <c r="D260" s="2">
        <v>3.89</v>
      </c>
      <c r="E260" s="380" t="s">
        <v>419</v>
      </c>
      <c r="F260" s="648"/>
      <c r="G260" s="648"/>
    </row>
    <row r="261" spans="1:7" x14ac:dyDescent="0.25">
      <c r="A261" s="2" t="s">
        <v>1212</v>
      </c>
      <c r="B261" s="547" t="s">
        <v>501</v>
      </c>
      <c r="C261" s="2">
        <v>19201900895</v>
      </c>
      <c r="D261" s="2">
        <v>3.88</v>
      </c>
      <c r="E261" s="380" t="s">
        <v>419</v>
      </c>
      <c r="F261" s="648"/>
      <c r="G261" s="648"/>
    </row>
    <row r="262" spans="1:7" x14ac:dyDescent="0.25">
      <c r="A262" s="2" t="s">
        <v>1212</v>
      </c>
      <c r="B262" s="547" t="s">
        <v>501</v>
      </c>
      <c r="C262" s="2">
        <v>19201900811</v>
      </c>
      <c r="D262" s="2">
        <v>3.78</v>
      </c>
      <c r="E262" s="226" t="s">
        <v>420</v>
      </c>
      <c r="F262" s="648"/>
      <c r="G262" s="648"/>
    </row>
    <row r="263" spans="1:7" x14ac:dyDescent="0.25">
      <c r="A263" s="2" t="s">
        <v>1212</v>
      </c>
      <c r="B263" s="547" t="s">
        <v>501</v>
      </c>
      <c r="C263" s="2">
        <v>19201900881</v>
      </c>
      <c r="D263" s="2">
        <v>3.74</v>
      </c>
      <c r="E263" s="226" t="s">
        <v>420</v>
      </c>
      <c r="F263" s="648"/>
      <c r="G263" s="648"/>
    </row>
    <row r="264" spans="1:7" x14ac:dyDescent="0.25">
      <c r="A264" s="2" t="s">
        <v>1212</v>
      </c>
      <c r="B264" s="547" t="s">
        <v>501</v>
      </c>
      <c r="C264" s="2">
        <v>19201900887</v>
      </c>
      <c r="D264" s="2">
        <v>3.73</v>
      </c>
      <c r="E264" s="226" t="s">
        <v>420</v>
      </c>
      <c r="F264" s="648"/>
      <c r="G264" s="648"/>
    </row>
    <row r="265" spans="1:7" x14ac:dyDescent="0.25">
      <c r="A265" s="2" t="s">
        <v>1212</v>
      </c>
      <c r="B265" s="547" t="s">
        <v>501</v>
      </c>
      <c r="C265" s="2">
        <v>19201900885</v>
      </c>
      <c r="D265" s="2">
        <v>3.62</v>
      </c>
      <c r="E265" s="226" t="s">
        <v>420</v>
      </c>
      <c r="F265" s="648"/>
      <c r="G265" s="648"/>
    </row>
    <row r="266" spans="1:7" x14ac:dyDescent="0.25">
      <c r="A266" s="2" t="s">
        <v>1212</v>
      </c>
      <c r="B266" s="547" t="s">
        <v>501</v>
      </c>
      <c r="C266" s="2">
        <v>19201900893</v>
      </c>
      <c r="D266" s="2">
        <v>3.62</v>
      </c>
      <c r="E266" s="226" t="s">
        <v>420</v>
      </c>
      <c r="F266" s="648"/>
      <c r="G266" s="648"/>
    </row>
    <row r="267" spans="1:7" x14ac:dyDescent="0.25">
      <c r="A267" s="2" t="s">
        <v>1212</v>
      </c>
      <c r="B267" s="547" t="s">
        <v>501</v>
      </c>
      <c r="C267" s="2">
        <v>19201900846</v>
      </c>
      <c r="D267" s="2">
        <v>3.59</v>
      </c>
      <c r="E267" s="226" t="s">
        <v>420</v>
      </c>
      <c r="F267" s="648"/>
      <c r="G267" s="648"/>
    </row>
    <row r="268" spans="1:7" x14ac:dyDescent="0.25">
      <c r="A268" s="2" t="s">
        <v>1212</v>
      </c>
      <c r="B268" s="547" t="s">
        <v>501</v>
      </c>
      <c r="C268" s="2">
        <v>19201900847</v>
      </c>
      <c r="D268" s="2">
        <v>3.59</v>
      </c>
      <c r="E268" s="226" t="s">
        <v>420</v>
      </c>
      <c r="F268" s="648"/>
      <c r="G268" s="648"/>
    </row>
    <row r="269" spans="1:7" x14ac:dyDescent="0.25">
      <c r="A269" s="2" t="s">
        <v>1212</v>
      </c>
      <c r="B269" s="547" t="s">
        <v>501</v>
      </c>
      <c r="C269" s="2">
        <v>19201900810</v>
      </c>
      <c r="D269" s="2">
        <v>3.48</v>
      </c>
      <c r="E269" s="226" t="s">
        <v>420</v>
      </c>
      <c r="F269" s="648"/>
      <c r="G269" s="648"/>
    </row>
    <row r="270" spans="1:7" x14ac:dyDescent="0.25">
      <c r="A270" s="2" t="s">
        <v>1212</v>
      </c>
      <c r="B270" s="547" t="s">
        <v>501</v>
      </c>
      <c r="C270" s="2">
        <v>19201900884</v>
      </c>
      <c r="D270" s="2">
        <v>3.43</v>
      </c>
      <c r="E270" s="226" t="s">
        <v>420</v>
      </c>
      <c r="F270" s="648"/>
      <c r="G270" s="648"/>
    </row>
    <row r="271" spans="1:7" x14ac:dyDescent="0.25">
      <c r="A271" s="2" t="s">
        <v>1212</v>
      </c>
      <c r="B271" s="547" t="s">
        <v>501</v>
      </c>
      <c r="C271" s="2">
        <v>19201900888</v>
      </c>
      <c r="D271" s="2">
        <v>3.41</v>
      </c>
      <c r="E271" s="226" t="s">
        <v>420</v>
      </c>
      <c r="F271" s="648"/>
      <c r="G271" s="648"/>
    </row>
    <row r="272" spans="1:7" x14ac:dyDescent="0.25">
      <c r="A272" s="2" t="s">
        <v>1212</v>
      </c>
      <c r="B272" s="547" t="s">
        <v>501</v>
      </c>
      <c r="C272" s="2">
        <v>19201900879</v>
      </c>
      <c r="D272" s="2">
        <v>3.36</v>
      </c>
      <c r="E272" s="226" t="s">
        <v>420</v>
      </c>
      <c r="F272" s="648"/>
      <c r="G272" s="648"/>
    </row>
    <row r="273" spans="1:7" x14ac:dyDescent="0.25">
      <c r="A273" s="2" t="s">
        <v>1212</v>
      </c>
      <c r="B273" s="547" t="s">
        <v>501</v>
      </c>
      <c r="C273" s="2">
        <v>19201900878</v>
      </c>
      <c r="D273" s="2">
        <v>3.23</v>
      </c>
      <c r="E273" s="226" t="s">
        <v>420</v>
      </c>
      <c r="F273" s="648"/>
      <c r="G273" s="648"/>
    </row>
    <row r="274" spans="1:7" x14ac:dyDescent="0.25">
      <c r="A274" s="2" t="s">
        <v>1212</v>
      </c>
      <c r="B274" s="547" t="s">
        <v>501</v>
      </c>
      <c r="C274" s="2">
        <v>19201900875</v>
      </c>
      <c r="D274" s="2">
        <v>3.16</v>
      </c>
      <c r="E274" s="226" t="s">
        <v>420</v>
      </c>
      <c r="F274" s="648"/>
      <c r="G274" s="648"/>
    </row>
    <row r="275" spans="1:7" x14ac:dyDescent="0.25">
      <c r="A275" s="2" t="s">
        <v>1212</v>
      </c>
      <c r="B275" s="547" t="s">
        <v>501</v>
      </c>
      <c r="C275" s="2">
        <v>19201900877</v>
      </c>
      <c r="D275" s="2">
        <v>3.1</v>
      </c>
      <c r="E275" s="226" t="s">
        <v>420</v>
      </c>
      <c r="F275" s="648"/>
      <c r="G275" s="648"/>
    </row>
    <row r="276" spans="1:7" x14ac:dyDescent="0.25">
      <c r="A276" s="2" t="s">
        <v>1212</v>
      </c>
      <c r="B276" s="547" t="s">
        <v>501</v>
      </c>
      <c r="C276" s="2">
        <v>19201900890</v>
      </c>
      <c r="D276" s="2">
        <v>3.03</v>
      </c>
      <c r="E276" s="226" t="s">
        <v>420</v>
      </c>
      <c r="F276" s="648"/>
      <c r="G276" s="648"/>
    </row>
    <row r="277" spans="1:7" x14ac:dyDescent="0.25">
      <c r="A277" s="2" t="s">
        <v>1212</v>
      </c>
      <c r="B277" s="547" t="s">
        <v>501</v>
      </c>
      <c r="C277" s="2">
        <v>19201900894</v>
      </c>
      <c r="D277" s="2">
        <v>3.03</v>
      </c>
      <c r="E277" s="226" t="s">
        <v>420</v>
      </c>
      <c r="F277" s="648"/>
      <c r="G277" s="648"/>
    </row>
    <row r="278" spans="1:7" x14ac:dyDescent="0.25">
      <c r="A278" s="2" t="s">
        <v>1212</v>
      </c>
      <c r="B278" s="547" t="s">
        <v>501</v>
      </c>
      <c r="C278" s="2">
        <v>19201900882</v>
      </c>
      <c r="D278" s="2">
        <v>3.01</v>
      </c>
      <c r="E278" s="226" t="s">
        <v>420</v>
      </c>
      <c r="F278" s="648"/>
      <c r="G278" s="648"/>
    </row>
    <row r="279" spans="1:7" x14ac:dyDescent="0.25">
      <c r="A279" s="2" t="s">
        <v>1212</v>
      </c>
      <c r="B279" s="547" t="s">
        <v>501</v>
      </c>
      <c r="C279" s="2">
        <v>19201900883</v>
      </c>
      <c r="D279" s="2">
        <v>0</v>
      </c>
      <c r="E279" s="226" t="s">
        <v>420</v>
      </c>
      <c r="F279" s="648"/>
      <c r="G279" s="648"/>
    </row>
    <row r="280" spans="1:7" x14ac:dyDescent="0.25">
      <c r="A280" s="26" t="s">
        <v>1258</v>
      </c>
      <c r="B280" s="547" t="s">
        <v>501</v>
      </c>
      <c r="C280" s="2">
        <v>19202000579</v>
      </c>
      <c r="D280" s="2">
        <v>3.68</v>
      </c>
      <c r="E280" s="380" t="s">
        <v>419</v>
      </c>
    </row>
    <row r="281" spans="1:7" x14ac:dyDescent="0.25">
      <c r="A281" s="26" t="s">
        <v>1258</v>
      </c>
      <c r="B281" s="547" t="s">
        <v>501</v>
      </c>
      <c r="C281" s="2">
        <v>19202000567</v>
      </c>
      <c r="D281" s="2">
        <v>3.67</v>
      </c>
      <c r="E281" s="380" t="s">
        <v>419</v>
      </c>
    </row>
    <row r="282" spans="1:7" x14ac:dyDescent="0.25">
      <c r="A282" s="26" t="s">
        <v>1258</v>
      </c>
      <c r="B282" s="547" t="s">
        <v>501</v>
      </c>
      <c r="C282" s="2">
        <v>19202000574</v>
      </c>
      <c r="D282" s="2">
        <v>3.57</v>
      </c>
      <c r="E282" s="380" t="s">
        <v>419</v>
      </c>
    </row>
    <row r="283" spans="1:7" x14ac:dyDescent="0.25">
      <c r="A283" s="26" t="s">
        <v>1258</v>
      </c>
      <c r="B283" s="547" t="s">
        <v>501</v>
      </c>
      <c r="C283" s="2">
        <v>19202000586</v>
      </c>
      <c r="D283" s="2">
        <v>3.54</v>
      </c>
      <c r="E283" s="380" t="s">
        <v>419</v>
      </c>
    </row>
    <row r="284" spans="1:7" x14ac:dyDescent="0.25">
      <c r="A284" s="26" t="s">
        <v>1258</v>
      </c>
      <c r="B284" s="547" t="s">
        <v>501</v>
      </c>
      <c r="C284" s="2">
        <v>19202000598</v>
      </c>
      <c r="D284" s="2">
        <v>3.53</v>
      </c>
      <c r="E284" s="380" t="s">
        <v>419</v>
      </c>
    </row>
    <row r="285" spans="1:7" x14ac:dyDescent="0.25">
      <c r="A285" s="26" t="s">
        <v>1258</v>
      </c>
      <c r="B285" s="547" t="s">
        <v>501</v>
      </c>
      <c r="C285" s="2">
        <v>19202000571</v>
      </c>
      <c r="D285" s="2">
        <v>3.38</v>
      </c>
      <c r="E285" s="380" t="s">
        <v>419</v>
      </c>
    </row>
    <row r="286" spans="1:7" x14ac:dyDescent="0.25">
      <c r="A286" s="26" t="s">
        <v>1258</v>
      </c>
      <c r="B286" s="547" t="s">
        <v>501</v>
      </c>
      <c r="C286" s="2">
        <v>19202000581</v>
      </c>
      <c r="D286" s="2">
        <v>3.36</v>
      </c>
      <c r="E286" s="380" t="s">
        <v>419</v>
      </c>
    </row>
    <row r="287" spans="1:7" x14ac:dyDescent="0.25">
      <c r="A287" s="26" t="s">
        <v>1258</v>
      </c>
      <c r="B287" s="547" t="s">
        <v>501</v>
      </c>
      <c r="C287" s="2">
        <v>19202000572</v>
      </c>
      <c r="D287" s="2">
        <v>3.35</v>
      </c>
      <c r="E287" s="380" t="s">
        <v>419</v>
      </c>
    </row>
    <row r="288" spans="1:7" x14ac:dyDescent="0.25">
      <c r="A288" s="26" t="s">
        <v>1258</v>
      </c>
      <c r="B288" s="547" t="s">
        <v>501</v>
      </c>
      <c r="C288" s="2">
        <v>19202000584</v>
      </c>
      <c r="D288" s="2">
        <v>3.35</v>
      </c>
      <c r="E288" s="380" t="s">
        <v>419</v>
      </c>
    </row>
    <row r="289" spans="1:5" x14ac:dyDescent="0.25">
      <c r="A289" s="26" t="s">
        <v>1258</v>
      </c>
      <c r="B289" s="547" t="s">
        <v>501</v>
      </c>
      <c r="C289" s="2">
        <v>19202000592</v>
      </c>
      <c r="D289" s="2">
        <v>3.35</v>
      </c>
      <c r="E289" s="380" t="s">
        <v>419</v>
      </c>
    </row>
    <row r="290" spans="1:5" x14ac:dyDescent="0.25">
      <c r="A290" s="26" t="s">
        <v>1258</v>
      </c>
      <c r="B290" s="547" t="s">
        <v>501</v>
      </c>
      <c r="C290" s="2">
        <v>19202000580</v>
      </c>
      <c r="D290" s="2">
        <v>3.34</v>
      </c>
      <c r="E290" s="380" t="s">
        <v>419</v>
      </c>
    </row>
    <row r="291" spans="1:5" x14ac:dyDescent="0.25">
      <c r="A291" s="26" t="s">
        <v>1258</v>
      </c>
      <c r="B291" s="547" t="s">
        <v>501</v>
      </c>
      <c r="C291" s="2">
        <v>19202000599</v>
      </c>
      <c r="D291" s="2">
        <v>3.33</v>
      </c>
      <c r="E291" s="380" t="s">
        <v>419</v>
      </c>
    </row>
    <row r="292" spans="1:5" x14ac:dyDescent="0.25">
      <c r="A292" s="26" t="s">
        <v>1258</v>
      </c>
      <c r="B292" s="547" t="s">
        <v>501</v>
      </c>
      <c r="C292" s="2">
        <v>19202000575</v>
      </c>
      <c r="D292" s="2">
        <v>3.32</v>
      </c>
      <c r="E292" s="380" t="s">
        <v>419</v>
      </c>
    </row>
    <row r="293" spans="1:5" x14ac:dyDescent="0.25">
      <c r="A293" s="26" t="s">
        <v>1258</v>
      </c>
      <c r="B293" s="547" t="s">
        <v>501</v>
      </c>
      <c r="C293" s="2">
        <v>19202000573</v>
      </c>
      <c r="D293" s="2">
        <v>3.3</v>
      </c>
      <c r="E293" s="380" t="s">
        <v>419</v>
      </c>
    </row>
    <row r="294" spans="1:5" x14ac:dyDescent="0.25">
      <c r="A294" s="26" t="s">
        <v>1258</v>
      </c>
      <c r="B294" s="547" t="s">
        <v>501</v>
      </c>
      <c r="C294" s="2">
        <v>19202000594</v>
      </c>
      <c r="D294" s="2">
        <v>3.3</v>
      </c>
      <c r="E294" s="380" t="s">
        <v>419</v>
      </c>
    </row>
    <row r="295" spans="1:5" x14ac:dyDescent="0.25">
      <c r="A295" s="26" t="s">
        <v>1258</v>
      </c>
      <c r="B295" s="547" t="s">
        <v>501</v>
      </c>
      <c r="C295" s="2">
        <v>19202000585</v>
      </c>
      <c r="D295" s="2">
        <v>3.28</v>
      </c>
      <c r="E295" s="380" t="s">
        <v>419</v>
      </c>
    </row>
    <row r="296" spans="1:5" x14ac:dyDescent="0.25">
      <c r="A296" s="26" t="s">
        <v>1258</v>
      </c>
      <c r="B296" s="547" t="s">
        <v>501</v>
      </c>
      <c r="C296" s="2">
        <v>19202000588</v>
      </c>
      <c r="D296" s="2">
        <v>3.07</v>
      </c>
      <c r="E296" s="380" t="s">
        <v>419</v>
      </c>
    </row>
    <row r="297" spans="1:5" x14ac:dyDescent="0.25">
      <c r="A297" s="26" t="s">
        <v>1258</v>
      </c>
      <c r="B297" s="547" t="s">
        <v>501</v>
      </c>
      <c r="C297" s="2">
        <v>19202000570</v>
      </c>
      <c r="D297" s="2">
        <v>3.04</v>
      </c>
      <c r="E297" s="380" t="s">
        <v>419</v>
      </c>
    </row>
    <row r="298" spans="1:5" x14ac:dyDescent="0.25">
      <c r="A298" s="26" t="s">
        <v>1258</v>
      </c>
      <c r="B298" s="547" t="s">
        <v>372</v>
      </c>
      <c r="C298" s="2">
        <v>19202000582</v>
      </c>
      <c r="D298" s="2">
        <v>3.81</v>
      </c>
      <c r="E298" s="380" t="s">
        <v>419</v>
      </c>
    </row>
    <row r="299" spans="1:5" x14ac:dyDescent="0.25">
      <c r="A299" s="26" t="s">
        <v>1258</v>
      </c>
      <c r="B299" s="547" t="s">
        <v>372</v>
      </c>
      <c r="C299" s="2">
        <v>19202000589</v>
      </c>
      <c r="D299" s="2">
        <v>3.73</v>
      </c>
      <c r="E299" s="380" t="s">
        <v>419</v>
      </c>
    </row>
    <row r="300" spans="1:5" x14ac:dyDescent="0.25">
      <c r="A300" s="26" t="s">
        <v>1258</v>
      </c>
      <c r="B300" s="547" t="s">
        <v>372</v>
      </c>
      <c r="C300" s="2">
        <v>19202000583</v>
      </c>
      <c r="D300" s="2">
        <v>3.63</v>
      </c>
      <c r="E300" s="380" t="s">
        <v>419</v>
      </c>
    </row>
    <row r="301" spans="1:5" x14ac:dyDescent="0.25">
      <c r="A301" s="26" t="s">
        <v>1258</v>
      </c>
      <c r="B301" s="547" t="s">
        <v>372</v>
      </c>
      <c r="C301" s="2">
        <v>19202000577</v>
      </c>
      <c r="D301" s="2">
        <v>3.56</v>
      </c>
      <c r="E301" s="380" t="s">
        <v>419</v>
      </c>
    </row>
    <row r="302" spans="1:5" x14ac:dyDescent="0.25">
      <c r="A302" s="26" t="s">
        <v>1258</v>
      </c>
      <c r="B302" s="547" t="s">
        <v>372</v>
      </c>
      <c r="C302" s="2">
        <v>19202000569</v>
      </c>
      <c r="D302" s="2">
        <v>3.48</v>
      </c>
      <c r="E302" s="380" t="s">
        <v>419</v>
      </c>
    </row>
    <row r="303" spans="1:5" x14ac:dyDescent="0.25">
      <c r="A303" s="26" t="s">
        <v>1258</v>
      </c>
      <c r="B303" s="547" t="s">
        <v>372</v>
      </c>
      <c r="C303" s="2">
        <v>19202000568</v>
      </c>
      <c r="D303" s="2">
        <v>3.44</v>
      </c>
      <c r="E303" s="380" t="s">
        <v>419</v>
      </c>
    </row>
    <row r="304" spans="1:5" x14ac:dyDescent="0.25">
      <c r="A304" s="26" t="s">
        <v>1258</v>
      </c>
      <c r="B304" s="547" t="s">
        <v>372</v>
      </c>
      <c r="C304" s="2">
        <v>19202000587</v>
      </c>
      <c r="D304" s="2">
        <v>3.4</v>
      </c>
      <c r="E304" s="380" t="s">
        <v>419</v>
      </c>
    </row>
    <row r="305" spans="1:5" x14ac:dyDescent="0.25">
      <c r="A305" s="26" t="s">
        <v>1258</v>
      </c>
      <c r="B305" s="547" t="s">
        <v>372</v>
      </c>
      <c r="C305" s="2">
        <v>19202000578</v>
      </c>
      <c r="D305" s="2">
        <v>3.38</v>
      </c>
      <c r="E305" s="380" t="s">
        <v>419</v>
      </c>
    </row>
    <row r="306" spans="1:5" x14ac:dyDescent="0.25">
      <c r="A306" s="26" t="s">
        <v>1258</v>
      </c>
      <c r="B306" s="547" t="s">
        <v>372</v>
      </c>
      <c r="C306" s="2">
        <v>19202000596</v>
      </c>
      <c r="D306" s="2">
        <v>3.35</v>
      </c>
      <c r="E306" s="380" t="s">
        <v>419</v>
      </c>
    </row>
    <row r="307" spans="1:5" x14ac:dyDescent="0.25">
      <c r="A307" s="26" t="s">
        <v>1258</v>
      </c>
      <c r="B307" s="547" t="s">
        <v>372</v>
      </c>
      <c r="C307" s="2">
        <v>19202000591</v>
      </c>
      <c r="D307" s="2">
        <v>3.31</v>
      </c>
      <c r="E307" s="380" t="s">
        <v>419</v>
      </c>
    </row>
    <row r="308" spans="1:5" x14ac:dyDescent="0.25">
      <c r="A308" s="26" t="s">
        <v>1258</v>
      </c>
      <c r="B308" s="547" t="s">
        <v>372</v>
      </c>
      <c r="C308" s="2">
        <v>19202000590</v>
      </c>
      <c r="D308" s="2">
        <v>3.26</v>
      </c>
      <c r="E308" s="380" t="s">
        <v>419</v>
      </c>
    </row>
    <row r="309" spans="1:5" x14ac:dyDescent="0.25">
      <c r="A309" s="26" t="s">
        <v>1258</v>
      </c>
      <c r="B309" s="547" t="s">
        <v>372</v>
      </c>
      <c r="C309" s="2">
        <v>19202000595</v>
      </c>
      <c r="D309" s="2">
        <v>3.18</v>
      </c>
      <c r="E309" s="380" t="s">
        <v>419</v>
      </c>
    </row>
    <row r="310" spans="1:5" x14ac:dyDescent="0.25">
      <c r="A310" s="26" t="s">
        <v>1258</v>
      </c>
      <c r="B310" s="547" t="s">
        <v>372</v>
      </c>
      <c r="C310" s="2">
        <v>19202000597</v>
      </c>
      <c r="D310" s="2">
        <v>3.1</v>
      </c>
      <c r="E310" s="380" t="s">
        <v>419</v>
      </c>
    </row>
    <row r="311" spans="1:5" x14ac:dyDescent="0.25">
      <c r="A311" s="26" t="s">
        <v>1258</v>
      </c>
      <c r="B311" s="547" t="s">
        <v>372</v>
      </c>
      <c r="C311" s="2">
        <v>19202000593</v>
      </c>
      <c r="D311" s="2">
        <v>3.04</v>
      </c>
      <c r="E311" s="380" t="s">
        <v>419</v>
      </c>
    </row>
    <row r="312" spans="1:5" x14ac:dyDescent="0.25">
      <c r="A312" s="26" t="s">
        <v>1258</v>
      </c>
      <c r="B312" s="547" t="s">
        <v>372</v>
      </c>
      <c r="C312" s="2">
        <v>19202000576</v>
      </c>
      <c r="D312" s="2">
        <v>0</v>
      </c>
      <c r="E312" s="226" t="s">
        <v>420</v>
      </c>
    </row>
    <row r="313" spans="1:5" x14ac:dyDescent="0.25">
      <c r="A313" s="2" t="s">
        <v>1292</v>
      </c>
      <c r="B313" s="547" t="s">
        <v>501</v>
      </c>
      <c r="C313" s="2">
        <v>19202100109</v>
      </c>
      <c r="D313" s="2">
        <v>4.2</v>
      </c>
      <c r="E313" s="380" t="s">
        <v>419</v>
      </c>
    </row>
    <row r="314" spans="1:5" x14ac:dyDescent="0.25">
      <c r="A314" s="2" t="s">
        <v>1292</v>
      </c>
      <c r="B314" s="547" t="s">
        <v>501</v>
      </c>
      <c r="C314" s="2">
        <v>19202100092</v>
      </c>
      <c r="D314" s="2">
        <v>3.97</v>
      </c>
      <c r="E314" s="380" t="s">
        <v>419</v>
      </c>
    </row>
    <row r="315" spans="1:5" x14ac:dyDescent="0.25">
      <c r="A315" s="2" t="s">
        <v>1292</v>
      </c>
      <c r="B315" s="547" t="s">
        <v>501</v>
      </c>
      <c r="C315" s="2">
        <v>19202100121</v>
      </c>
      <c r="D315" s="2">
        <v>3.77</v>
      </c>
      <c r="E315" s="380" t="s">
        <v>419</v>
      </c>
    </row>
    <row r="316" spans="1:5" x14ac:dyDescent="0.25">
      <c r="A316" s="2" t="s">
        <v>1292</v>
      </c>
      <c r="B316" s="547" t="s">
        <v>501</v>
      </c>
      <c r="C316" s="2">
        <v>19202100144</v>
      </c>
      <c r="D316" s="2">
        <v>3.75</v>
      </c>
      <c r="E316" s="380" t="s">
        <v>419</v>
      </c>
    </row>
    <row r="317" spans="1:5" x14ac:dyDescent="0.25">
      <c r="A317" s="2" t="s">
        <v>1292</v>
      </c>
      <c r="B317" s="547" t="s">
        <v>501</v>
      </c>
      <c r="C317" s="2">
        <v>19202100094</v>
      </c>
      <c r="D317" s="2">
        <v>3.64</v>
      </c>
      <c r="E317" s="380" t="s">
        <v>419</v>
      </c>
    </row>
    <row r="318" spans="1:5" x14ac:dyDescent="0.25">
      <c r="A318" s="2" t="s">
        <v>1292</v>
      </c>
      <c r="B318" s="547" t="s">
        <v>501</v>
      </c>
      <c r="C318" s="2">
        <v>19202100145</v>
      </c>
      <c r="D318" s="2">
        <v>3.62</v>
      </c>
      <c r="E318" s="380" t="s">
        <v>419</v>
      </c>
    </row>
    <row r="319" spans="1:5" x14ac:dyDescent="0.25">
      <c r="A319" s="2" t="s">
        <v>1292</v>
      </c>
      <c r="B319" s="547" t="s">
        <v>501</v>
      </c>
      <c r="C319" s="2">
        <v>19202100090</v>
      </c>
      <c r="D319" s="2">
        <v>3.47</v>
      </c>
      <c r="E319" s="380" t="s">
        <v>419</v>
      </c>
    </row>
    <row r="320" spans="1:5" x14ac:dyDescent="0.25">
      <c r="A320" s="2" t="s">
        <v>1292</v>
      </c>
      <c r="B320" s="547" t="s">
        <v>501</v>
      </c>
      <c r="C320" s="2">
        <v>19202100125</v>
      </c>
      <c r="D320" s="2">
        <v>3.47</v>
      </c>
      <c r="E320" s="380" t="s">
        <v>419</v>
      </c>
    </row>
    <row r="321" spans="1:5" x14ac:dyDescent="0.25">
      <c r="A321" s="2" t="s">
        <v>1292</v>
      </c>
      <c r="B321" s="547" t="s">
        <v>501</v>
      </c>
      <c r="C321" s="2">
        <v>19202100143</v>
      </c>
      <c r="D321" s="2">
        <v>3.47</v>
      </c>
      <c r="E321" s="380" t="s">
        <v>419</v>
      </c>
    </row>
    <row r="322" spans="1:5" x14ac:dyDescent="0.25">
      <c r="A322" s="2" t="s">
        <v>1292</v>
      </c>
      <c r="B322" s="547" t="s">
        <v>501</v>
      </c>
      <c r="C322" s="2">
        <v>19202100100</v>
      </c>
      <c r="D322" s="2">
        <v>3.29</v>
      </c>
      <c r="E322" s="380" t="s">
        <v>419</v>
      </c>
    </row>
    <row r="323" spans="1:5" x14ac:dyDescent="0.25">
      <c r="A323" s="2" t="s">
        <v>1292</v>
      </c>
      <c r="B323" s="547" t="s">
        <v>501</v>
      </c>
      <c r="C323" s="2">
        <v>19202100134</v>
      </c>
      <c r="D323" s="2">
        <v>3</v>
      </c>
      <c r="E323" s="380" t="s">
        <v>419</v>
      </c>
    </row>
    <row r="324" spans="1:5" x14ac:dyDescent="0.25">
      <c r="A324" s="2" t="s">
        <v>1292</v>
      </c>
      <c r="B324" s="547" t="s">
        <v>501</v>
      </c>
      <c r="C324" s="2">
        <v>19202100118</v>
      </c>
      <c r="D324" s="2">
        <v>2.2999999999999998</v>
      </c>
      <c r="E324" s="226" t="s">
        <v>420</v>
      </c>
    </row>
    <row r="325" spans="1:5" x14ac:dyDescent="0.25">
      <c r="A325" s="2" t="s">
        <v>1292</v>
      </c>
      <c r="B325" s="547" t="s">
        <v>501</v>
      </c>
      <c r="C325" s="2">
        <v>19202100133</v>
      </c>
      <c r="D325" s="2">
        <v>0</v>
      </c>
      <c r="E325" s="226" t="s">
        <v>420</v>
      </c>
    </row>
    <row r="326" spans="1:5" x14ac:dyDescent="0.25">
      <c r="A326" s="2" t="s">
        <v>1292</v>
      </c>
      <c r="B326" s="547" t="s">
        <v>372</v>
      </c>
      <c r="C326" s="2">
        <v>19202100142</v>
      </c>
      <c r="D326" s="2">
        <v>4.3</v>
      </c>
      <c r="E326" s="380" t="s">
        <v>419</v>
      </c>
    </row>
    <row r="327" spans="1:5" x14ac:dyDescent="0.25">
      <c r="A327" s="2" t="s">
        <v>1292</v>
      </c>
      <c r="B327" s="547" t="s">
        <v>372</v>
      </c>
      <c r="C327" s="2">
        <v>19202100093</v>
      </c>
      <c r="D327" s="2">
        <v>4.28</v>
      </c>
      <c r="E327" s="380" t="s">
        <v>419</v>
      </c>
    </row>
    <row r="328" spans="1:5" x14ac:dyDescent="0.25">
      <c r="A328" s="2" t="s">
        <v>1292</v>
      </c>
      <c r="B328" s="547" t="s">
        <v>372</v>
      </c>
      <c r="C328" s="2">
        <v>19202100129</v>
      </c>
      <c r="D328" s="2">
        <v>4.22</v>
      </c>
      <c r="E328" s="380" t="s">
        <v>419</v>
      </c>
    </row>
    <row r="329" spans="1:5" x14ac:dyDescent="0.25">
      <c r="A329" s="2" t="s">
        <v>1292</v>
      </c>
      <c r="B329" s="547" t="s">
        <v>372</v>
      </c>
      <c r="C329" s="2">
        <v>19202100147</v>
      </c>
      <c r="D329" s="2">
        <v>4.2</v>
      </c>
      <c r="E329" s="380" t="s">
        <v>419</v>
      </c>
    </row>
    <row r="330" spans="1:5" x14ac:dyDescent="0.25">
      <c r="A330" s="2" t="s">
        <v>1292</v>
      </c>
      <c r="B330" s="547" t="s">
        <v>372</v>
      </c>
      <c r="C330" s="2">
        <v>19202100127</v>
      </c>
      <c r="D330" s="2">
        <v>4.09</v>
      </c>
      <c r="E330" s="380" t="s">
        <v>419</v>
      </c>
    </row>
    <row r="331" spans="1:5" x14ac:dyDescent="0.25">
      <c r="A331" s="2" t="s">
        <v>1292</v>
      </c>
      <c r="B331" s="547" t="s">
        <v>372</v>
      </c>
      <c r="C331" s="2">
        <v>19202100132</v>
      </c>
      <c r="D331" s="2">
        <v>4.0199999999999996</v>
      </c>
      <c r="E331" s="380" t="s">
        <v>419</v>
      </c>
    </row>
    <row r="332" spans="1:5" x14ac:dyDescent="0.25">
      <c r="A332" s="2" t="s">
        <v>1292</v>
      </c>
      <c r="B332" s="547" t="s">
        <v>372</v>
      </c>
      <c r="C332" s="2">
        <v>19202100141</v>
      </c>
      <c r="D332" s="2">
        <v>3.99</v>
      </c>
      <c r="E332" s="380" t="s">
        <v>419</v>
      </c>
    </row>
    <row r="333" spans="1:5" x14ac:dyDescent="0.25">
      <c r="A333" s="2" t="s">
        <v>1292</v>
      </c>
      <c r="B333" s="547" t="s">
        <v>372</v>
      </c>
      <c r="C333" s="2">
        <v>19202100120</v>
      </c>
      <c r="D333" s="2">
        <v>3.98</v>
      </c>
      <c r="E333" s="380" t="s">
        <v>419</v>
      </c>
    </row>
    <row r="334" spans="1:5" x14ac:dyDescent="0.25">
      <c r="A334" s="2" t="s">
        <v>1292</v>
      </c>
      <c r="B334" s="547" t="s">
        <v>372</v>
      </c>
      <c r="C334" s="2">
        <v>19202100139</v>
      </c>
      <c r="D334" s="2">
        <v>3.98</v>
      </c>
      <c r="E334" s="380" t="s">
        <v>419</v>
      </c>
    </row>
    <row r="335" spans="1:5" x14ac:dyDescent="0.25">
      <c r="A335" s="2" t="s">
        <v>1292</v>
      </c>
      <c r="B335" s="547" t="s">
        <v>372</v>
      </c>
      <c r="C335" s="2">
        <v>19202100107</v>
      </c>
      <c r="D335" s="2">
        <v>3.93</v>
      </c>
      <c r="E335" s="380" t="s">
        <v>419</v>
      </c>
    </row>
    <row r="336" spans="1:5" x14ac:dyDescent="0.25">
      <c r="A336" s="2" t="s">
        <v>1292</v>
      </c>
      <c r="B336" s="547" t="s">
        <v>372</v>
      </c>
      <c r="C336" s="2">
        <v>19202100122</v>
      </c>
      <c r="D336" s="2">
        <v>3.89</v>
      </c>
      <c r="E336" s="380" t="s">
        <v>419</v>
      </c>
    </row>
    <row r="337" spans="1:5" x14ac:dyDescent="0.25">
      <c r="A337" s="2" t="s">
        <v>1292</v>
      </c>
      <c r="B337" s="547" t="s">
        <v>372</v>
      </c>
      <c r="C337" s="2">
        <v>19202100119</v>
      </c>
      <c r="D337" s="2">
        <v>3.87</v>
      </c>
      <c r="E337" s="380" t="s">
        <v>419</v>
      </c>
    </row>
    <row r="338" spans="1:5" x14ac:dyDescent="0.25">
      <c r="A338" s="2" t="s">
        <v>1292</v>
      </c>
      <c r="B338" s="547" t="s">
        <v>372</v>
      </c>
      <c r="C338" s="2">
        <v>19202100146</v>
      </c>
      <c r="D338" s="2">
        <v>3.85</v>
      </c>
      <c r="E338" s="380" t="s">
        <v>419</v>
      </c>
    </row>
    <row r="339" spans="1:5" x14ac:dyDescent="0.25">
      <c r="A339" s="2" t="s">
        <v>1292</v>
      </c>
      <c r="B339" s="547" t="s">
        <v>372</v>
      </c>
      <c r="C339" s="2">
        <v>19202100137</v>
      </c>
      <c r="D339" s="2">
        <v>3.64</v>
      </c>
      <c r="E339" s="380" t="s">
        <v>419</v>
      </c>
    </row>
    <row r="340" spans="1:5" x14ac:dyDescent="0.25">
      <c r="A340" s="2" t="s">
        <v>1292</v>
      </c>
      <c r="B340" s="547" t="s">
        <v>372</v>
      </c>
      <c r="C340" s="2">
        <v>19202100101</v>
      </c>
      <c r="D340" s="2">
        <v>3.59</v>
      </c>
      <c r="E340" s="380" t="s">
        <v>419</v>
      </c>
    </row>
    <row r="341" spans="1:5" x14ac:dyDescent="0.25">
      <c r="A341" s="2" t="s">
        <v>1292</v>
      </c>
      <c r="B341" s="547" t="s">
        <v>372</v>
      </c>
      <c r="C341" s="2">
        <v>19202100130</v>
      </c>
      <c r="D341" s="2">
        <v>3.27</v>
      </c>
      <c r="E341" s="380" t="s">
        <v>419</v>
      </c>
    </row>
    <row r="342" spans="1:5" x14ac:dyDescent="0.25">
      <c r="A342" s="2" t="s">
        <v>1292</v>
      </c>
      <c r="B342" s="547" t="s">
        <v>372</v>
      </c>
      <c r="C342" s="2">
        <v>19202100140</v>
      </c>
      <c r="D342" s="2">
        <v>3.1</v>
      </c>
      <c r="E342" s="380" t="s">
        <v>419</v>
      </c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workbookViewId="0">
      <pane ySplit="2" topLeftCell="A315" activePane="bottomLeft" state="frozen"/>
      <selection pane="bottomLeft" activeCell="J313" sqref="J313"/>
    </sheetView>
  </sheetViews>
  <sheetFormatPr defaultRowHeight="15" x14ac:dyDescent="0.25"/>
  <cols>
    <col min="1" max="1" width="16.140625" bestFit="1" customWidth="1"/>
    <col min="2" max="2" width="30.140625" customWidth="1"/>
    <col min="3" max="3" width="17" customWidth="1"/>
    <col min="4" max="4" width="13.140625" bestFit="1" customWidth="1"/>
    <col min="5" max="5" width="17" customWidth="1"/>
    <col min="6" max="6" width="18.140625" customWidth="1"/>
  </cols>
  <sheetData>
    <row r="1" spans="1:6" ht="16.5" thickBot="1" x14ac:dyDescent="0.3">
      <c r="A1" s="837" t="s">
        <v>32</v>
      </c>
      <c r="B1" s="838"/>
      <c r="C1" s="823"/>
      <c r="D1" s="823"/>
      <c r="E1" s="823"/>
      <c r="F1" s="839"/>
    </row>
    <row r="2" spans="1:6" ht="45" x14ac:dyDescent="0.2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3" t="s">
        <v>577</v>
      </c>
    </row>
    <row r="3" spans="1:6" x14ac:dyDescent="0.2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2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2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2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2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2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2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2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2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2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2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2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2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2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2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2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2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2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2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2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2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2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2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2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2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2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2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2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2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2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2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2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2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2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2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2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2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2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2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2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2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2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2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2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2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2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2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2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2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2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2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2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2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2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2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2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.75" thickBot="1" x14ac:dyDescent="0.3">
      <c r="A59" s="522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3" t="s">
        <v>419</v>
      </c>
      <c r="F59" s="51" t="s">
        <v>578</v>
      </c>
    </row>
    <row r="60" spans="1:6" x14ac:dyDescent="0.25">
      <c r="A60" s="525" t="s">
        <v>930</v>
      </c>
      <c r="B60" s="526" t="s">
        <v>631</v>
      </c>
      <c r="C60" s="86" t="s">
        <v>931</v>
      </c>
      <c r="D60" s="86">
        <v>4.3600000000000003</v>
      </c>
      <c r="E60" s="527" t="s">
        <v>419</v>
      </c>
      <c r="F60" s="86" t="s">
        <v>578</v>
      </c>
    </row>
    <row r="61" spans="1:6" x14ac:dyDescent="0.25">
      <c r="A61" s="524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25">
      <c r="A62" s="524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25">
      <c r="A63" s="524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25">
      <c r="A64" s="524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25">
      <c r="A65" s="524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25">
      <c r="A66" s="524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25">
      <c r="A67" s="524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25">
      <c r="A68" s="524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25">
      <c r="A69" s="524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25">
      <c r="A70" s="524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25">
      <c r="A71" s="524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25">
      <c r="A72" s="524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25">
      <c r="A73" s="524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25">
      <c r="A74" s="524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25">
      <c r="A75" s="524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25">
      <c r="A76" s="524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25">
      <c r="A77" s="524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25">
      <c r="A78" s="524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25">
      <c r="A79" s="524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25">
      <c r="A80" s="524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25">
      <c r="A81" s="524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25">
      <c r="A82" s="524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25">
      <c r="A83" s="524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25">
      <c r="A84" s="524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25">
      <c r="A85" s="524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25">
      <c r="A86" s="524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25">
      <c r="A87" s="524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25">
      <c r="A88" s="524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25">
      <c r="A89" s="524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25">
      <c r="A90" s="524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25">
      <c r="A91" s="524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25">
      <c r="A92" s="524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25">
      <c r="A93" s="524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25">
      <c r="A94" s="524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25">
      <c r="A95" s="524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25">
      <c r="A96" s="524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25">
      <c r="A97" s="524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25">
      <c r="A98" s="524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25">
      <c r="A99" s="524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25">
      <c r="A100" s="524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25">
      <c r="A101" s="524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25">
      <c r="A102" s="524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25">
      <c r="A103" s="524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25">
      <c r="A104" s="524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25">
      <c r="A105" s="524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25">
      <c r="A106" s="524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25">
      <c r="A107" s="524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.75" thickBot="1" x14ac:dyDescent="0.3">
      <c r="A108" s="528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25">
      <c r="A109" s="26" t="s">
        <v>1071</v>
      </c>
      <c r="B109" s="26" t="s">
        <v>631</v>
      </c>
      <c r="C109" s="16">
        <v>619217783134</v>
      </c>
      <c r="D109" s="12">
        <v>4.18</v>
      </c>
      <c r="E109" s="570" t="s">
        <v>419</v>
      </c>
      <c r="F109" s="16">
        <v>1</v>
      </c>
    </row>
    <row r="110" spans="1:6" x14ac:dyDescent="0.25">
      <c r="A110" s="26" t="s">
        <v>1071</v>
      </c>
      <c r="B110" s="26" t="s">
        <v>631</v>
      </c>
      <c r="C110" s="16">
        <v>619217783135</v>
      </c>
      <c r="D110" s="12">
        <v>3.96</v>
      </c>
      <c r="E110" s="570" t="s">
        <v>419</v>
      </c>
      <c r="F110" s="16">
        <v>2</v>
      </c>
    </row>
    <row r="111" spans="1:6" x14ac:dyDescent="0.25">
      <c r="A111" s="26" t="s">
        <v>1071</v>
      </c>
      <c r="B111" s="26" t="s">
        <v>631</v>
      </c>
      <c r="C111" s="16">
        <v>619217783136</v>
      </c>
      <c r="D111" s="12">
        <v>3.54</v>
      </c>
      <c r="E111" s="570" t="s">
        <v>419</v>
      </c>
      <c r="F111" s="16">
        <v>3</v>
      </c>
    </row>
    <row r="112" spans="1:6" x14ac:dyDescent="0.25">
      <c r="A112" s="26" t="s">
        <v>1071</v>
      </c>
      <c r="B112" s="26" t="s">
        <v>631</v>
      </c>
      <c r="C112" s="16">
        <v>619217783155</v>
      </c>
      <c r="D112" s="12">
        <v>2.98</v>
      </c>
      <c r="E112" s="571" t="s">
        <v>420</v>
      </c>
      <c r="F112" s="16">
        <v>4</v>
      </c>
    </row>
    <row r="113" spans="1:6" x14ac:dyDescent="0.25">
      <c r="A113" s="26" t="s">
        <v>1071</v>
      </c>
      <c r="B113" s="26" t="s">
        <v>631</v>
      </c>
      <c r="C113" s="16">
        <v>619217783156</v>
      </c>
      <c r="D113" s="12">
        <v>2.92</v>
      </c>
      <c r="E113" s="571" t="s">
        <v>420</v>
      </c>
      <c r="F113" s="16">
        <v>5</v>
      </c>
    </row>
    <row r="114" spans="1:6" x14ac:dyDescent="0.25">
      <c r="A114" s="26" t="s">
        <v>1071</v>
      </c>
      <c r="B114" s="26" t="s">
        <v>631</v>
      </c>
      <c r="C114" s="16">
        <v>619217373157</v>
      </c>
      <c r="D114" s="12">
        <v>2.76</v>
      </c>
      <c r="E114" s="571" t="s">
        <v>420</v>
      </c>
      <c r="F114" s="16">
        <v>6</v>
      </c>
    </row>
    <row r="115" spans="1:6" x14ac:dyDescent="0.25">
      <c r="A115" s="26" t="s">
        <v>1071</v>
      </c>
      <c r="B115" s="2" t="s">
        <v>632</v>
      </c>
      <c r="C115" s="16">
        <v>619217783137</v>
      </c>
      <c r="D115" s="12">
        <v>4.12</v>
      </c>
      <c r="E115" s="570" t="s">
        <v>419</v>
      </c>
      <c r="F115" s="16">
        <v>1</v>
      </c>
    </row>
    <row r="116" spans="1:6" x14ac:dyDescent="0.25">
      <c r="A116" s="26" t="s">
        <v>1071</v>
      </c>
      <c r="B116" s="2" t="s">
        <v>632</v>
      </c>
      <c r="C116" s="16">
        <v>619217783138</v>
      </c>
      <c r="D116" s="12">
        <v>3.58</v>
      </c>
      <c r="E116" s="570" t="s">
        <v>419</v>
      </c>
      <c r="F116" s="16">
        <v>2</v>
      </c>
    </row>
    <row r="117" spans="1:6" x14ac:dyDescent="0.25">
      <c r="A117" s="26" t="s">
        <v>1071</v>
      </c>
      <c r="B117" s="2" t="s">
        <v>632</v>
      </c>
      <c r="C117" s="16">
        <v>619217783139</v>
      </c>
      <c r="D117" s="12">
        <v>3.44</v>
      </c>
      <c r="E117" s="570" t="s">
        <v>419</v>
      </c>
      <c r="F117" s="16">
        <v>3</v>
      </c>
    </row>
    <row r="118" spans="1:6" x14ac:dyDescent="0.25">
      <c r="A118" s="26" t="s">
        <v>1071</v>
      </c>
      <c r="B118" s="2" t="s">
        <v>632</v>
      </c>
      <c r="C118" s="16">
        <v>619217783140</v>
      </c>
      <c r="D118" s="12">
        <v>3.34</v>
      </c>
      <c r="E118" s="570" t="s">
        <v>419</v>
      </c>
      <c r="F118" s="16">
        <v>4</v>
      </c>
    </row>
    <row r="119" spans="1:6" x14ac:dyDescent="0.25">
      <c r="A119" s="26" t="s">
        <v>1071</v>
      </c>
      <c r="B119" s="2" t="s">
        <v>632</v>
      </c>
      <c r="C119" s="16">
        <v>619217783178</v>
      </c>
      <c r="D119" s="12">
        <v>3.08</v>
      </c>
      <c r="E119" s="570" t="s">
        <v>419</v>
      </c>
      <c r="F119" s="16">
        <v>5</v>
      </c>
    </row>
    <row r="120" spans="1:6" x14ac:dyDescent="0.25">
      <c r="A120" s="26" t="s">
        <v>1071</v>
      </c>
      <c r="B120" s="2" t="s">
        <v>632</v>
      </c>
      <c r="C120" s="16">
        <v>619217783158</v>
      </c>
      <c r="D120" s="12">
        <v>2.98</v>
      </c>
      <c r="E120" s="571" t="s">
        <v>420</v>
      </c>
      <c r="F120" s="16">
        <v>6</v>
      </c>
    </row>
    <row r="121" spans="1:6" x14ac:dyDescent="0.25">
      <c r="A121" s="26" t="s">
        <v>1071</v>
      </c>
      <c r="B121" s="2" t="s">
        <v>632</v>
      </c>
      <c r="C121" s="16">
        <v>619217783159</v>
      </c>
      <c r="D121" s="12">
        <v>2.98</v>
      </c>
      <c r="E121" s="571" t="s">
        <v>420</v>
      </c>
      <c r="F121" s="16">
        <v>7</v>
      </c>
    </row>
    <row r="122" spans="1:6" x14ac:dyDescent="0.25">
      <c r="A122" s="26" t="s">
        <v>1071</v>
      </c>
      <c r="B122" s="2" t="s">
        <v>632</v>
      </c>
      <c r="C122" s="16">
        <v>619217783160</v>
      </c>
      <c r="D122" s="12">
        <v>2.96</v>
      </c>
      <c r="E122" s="571" t="s">
        <v>420</v>
      </c>
      <c r="F122" s="16">
        <v>8</v>
      </c>
    </row>
    <row r="123" spans="1:6" x14ac:dyDescent="0.25">
      <c r="A123" s="26" t="s">
        <v>1071</v>
      </c>
      <c r="B123" s="2" t="s">
        <v>632</v>
      </c>
      <c r="C123" s="16">
        <v>619217783161</v>
      </c>
      <c r="D123" s="12">
        <v>2.84</v>
      </c>
      <c r="E123" s="571" t="s">
        <v>420</v>
      </c>
      <c r="F123" s="16">
        <v>9</v>
      </c>
    </row>
    <row r="124" spans="1:6" x14ac:dyDescent="0.25">
      <c r="A124" s="26" t="s">
        <v>1071</v>
      </c>
      <c r="B124" s="26" t="s">
        <v>633</v>
      </c>
      <c r="C124" s="16">
        <v>619217783145</v>
      </c>
      <c r="D124" s="12">
        <v>4.42</v>
      </c>
      <c r="E124" s="570" t="s">
        <v>419</v>
      </c>
      <c r="F124" s="16">
        <v>1</v>
      </c>
    </row>
    <row r="125" spans="1:6" x14ac:dyDescent="0.25">
      <c r="A125" s="26" t="s">
        <v>1071</v>
      </c>
      <c r="B125" s="26" t="s">
        <v>633</v>
      </c>
      <c r="C125" s="16">
        <v>619217783146</v>
      </c>
      <c r="D125" s="12">
        <v>4.22</v>
      </c>
      <c r="E125" s="570" t="s">
        <v>419</v>
      </c>
      <c r="F125" s="16">
        <v>2</v>
      </c>
    </row>
    <row r="126" spans="1:6" x14ac:dyDescent="0.25">
      <c r="A126" s="26" t="s">
        <v>1071</v>
      </c>
      <c r="B126" s="26" t="s">
        <v>633</v>
      </c>
      <c r="C126" s="16">
        <v>619217783182</v>
      </c>
      <c r="D126" s="12">
        <v>4.18</v>
      </c>
      <c r="E126" s="570" t="s">
        <v>419</v>
      </c>
      <c r="F126" s="16">
        <v>3</v>
      </c>
    </row>
    <row r="127" spans="1:6" x14ac:dyDescent="0.2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70" t="s">
        <v>419</v>
      </c>
      <c r="F127" s="16">
        <v>4</v>
      </c>
    </row>
    <row r="128" spans="1:6" x14ac:dyDescent="0.25">
      <c r="A128" s="26" t="s">
        <v>1071</v>
      </c>
      <c r="B128" s="26" t="s">
        <v>633</v>
      </c>
      <c r="C128" s="16">
        <v>619217783149</v>
      </c>
      <c r="D128" s="12">
        <v>4.04</v>
      </c>
      <c r="E128" s="570" t="s">
        <v>419</v>
      </c>
      <c r="F128" s="16">
        <v>5</v>
      </c>
    </row>
    <row r="129" spans="1:6" x14ac:dyDescent="0.25">
      <c r="A129" s="26" t="s">
        <v>1071</v>
      </c>
      <c r="B129" s="26" t="s">
        <v>633</v>
      </c>
      <c r="C129" s="16">
        <v>619217783175</v>
      </c>
      <c r="D129" s="12">
        <v>3.98</v>
      </c>
      <c r="E129" s="571" t="s">
        <v>420</v>
      </c>
      <c r="F129" s="16">
        <v>6</v>
      </c>
    </row>
    <row r="130" spans="1:6" x14ac:dyDescent="0.25">
      <c r="A130" s="26" t="s">
        <v>1071</v>
      </c>
      <c r="B130" s="26" t="s">
        <v>633</v>
      </c>
      <c r="C130" s="16">
        <v>619217783162</v>
      </c>
      <c r="D130" s="12">
        <v>3.98</v>
      </c>
      <c r="E130" s="571" t="s">
        <v>420</v>
      </c>
      <c r="F130" s="16">
        <v>7</v>
      </c>
    </row>
    <row r="131" spans="1:6" x14ac:dyDescent="0.25">
      <c r="A131" s="26" t="s">
        <v>1071</v>
      </c>
      <c r="B131" s="26" t="s">
        <v>633</v>
      </c>
      <c r="C131" s="16">
        <v>619217783163</v>
      </c>
      <c r="D131" s="12">
        <v>3.72</v>
      </c>
      <c r="E131" s="571" t="s">
        <v>420</v>
      </c>
      <c r="F131" s="16">
        <v>8</v>
      </c>
    </row>
    <row r="132" spans="1:6" x14ac:dyDescent="0.25">
      <c r="A132" s="26" t="s">
        <v>1071</v>
      </c>
      <c r="B132" s="26" t="s">
        <v>633</v>
      </c>
      <c r="C132" s="16">
        <v>619217783164</v>
      </c>
      <c r="D132" s="12">
        <v>3.7</v>
      </c>
      <c r="E132" s="571" t="s">
        <v>420</v>
      </c>
      <c r="F132" s="16">
        <v>9</v>
      </c>
    </row>
    <row r="133" spans="1:6" x14ac:dyDescent="0.25">
      <c r="A133" s="26" t="s">
        <v>1071</v>
      </c>
      <c r="B133" s="26" t="s">
        <v>633</v>
      </c>
      <c r="C133" s="16">
        <v>619217783165</v>
      </c>
      <c r="D133" s="12">
        <v>3.64</v>
      </c>
      <c r="E133" s="571" t="s">
        <v>420</v>
      </c>
      <c r="F133" s="16">
        <v>10</v>
      </c>
    </row>
    <row r="134" spans="1:6" x14ac:dyDescent="0.25">
      <c r="A134" s="26" t="s">
        <v>1071</v>
      </c>
      <c r="B134" s="26" t="s">
        <v>633</v>
      </c>
      <c r="C134" s="16">
        <v>619217783181</v>
      </c>
      <c r="D134" s="12">
        <v>3.4</v>
      </c>
      <c r="E134" s="571" t="s">
        <v>420</v>
      </c>
      <c r="F134" s="16">
        <v>11</v>
      </c>
    </row>
    <row r="135" spans="1:6" x14ac:dyDescent="0.25">
      <c r="A135" s="26" t="s">
        <v>1071</v>
      </c>
      <c r="B135" s="26" t="s">
        <v>633</v>
      </c>
      <c r="C135" s="16">
        <v>619217783180</v>
      </c>
      <c r="D135" s="12">
        <v>3.18</v>
      </c>
      <c r="E135" s="571" t="s">
        <v>420</v>
      </c>
      <c r="F135" s="16">
        <v>12</v>
      </c>
    </row>
    <row r="136" spans="1:6" x14ac:dyDescent="0.25">
      <c r="A136" s="26" t="s">
        <v>1071</v>
      </c>
      <c r="B136" s="26" t="s">
        <v>633</v>
      </c>
      <c r="C136" s="16">
        <v>619217783168</v>
      </c>
      <c r="D136" s="12">
        <v>2.6</v>
      </c>
      <c r="E136" s="571" t="s">
        <v>420</v>
      </c>
      <c r="F136" s="16">
        <v>13</v>
      </c>
    </row>
    <row r="137" spans="1:6" x14ac:dyDescent="0.25">
      <c r="A137" s="26" t="s">
        <v>1071</v>
      </c>
      <c r="B137" s="26" t="s">
        <v>633</v>
      </c>
      <c r="C137" s="16">
        <v>619217783169</v>
      </c>
      <c r="D137" s="12">
        <v>2.36</v>
      </c>
      <c r="E137" s="571" t="s">
        <v>420</v>
      </c>
      <c r="F137" s="16">
        <v>14</v>
      </c>
    </row>
    <row r="138" spans="1:6" x14ac:dyDescent="0.25">
      <c r="A138" s="26" t="s">
        <v>1071</v>
      </c>
      <c r="B138" s="26" t="s">
        <v>633</v>
      </c>
      <c r="C138" s="16">
        <v>619217783170</v>
      </c>
      <c r="D138" s="12">
        <v>2.1</v>
      </c>
      <c r="E138" s="571" t="s">
        <v>420</v>
      </c>
      <c r="F138" s="16">
        <v>15</v>
      </c>
    </row>
    <row r="139" spans="1:6" x14ac:dyDescent="0.25">
      <c r="A139" s="26" t="s">
        <v>1071</v>
      </c>
      <c r="B139" s="26" t="s">
        <v>634</v>
      </c>
      <c r="C139" s="16">
        <v>619217783150</v>
      </c>
      <c r="D139" s="12">
        <v>4.38</v>
      </c>
      <c r="E139" s="570" t="s">
        <v>419</v>
      </c>
      <c r="F139" s="16">
        <v>1</v>
      </c>
    </row>
    <row r="140" spans="1:6" x14ac:dyDescent="0.25">
      <c r="A140" s="26" t="s">
        <v>1071</v>
      </c>
      <c r="B140" s="26" t="s">
        <v>634</v>
      </c>
      <c r="C140" s="16">
        <v>619217783151</v>
      </c>
      <c r="D140" s="12">
        <v>4.28</v>
      </c>
      <c r="E140" s="570" t="s">
        <v>419</v>
      </c>
      <c r="F140" s="16">
        <v>2</v>
      </c>
    </row>
    <row r="141" spans="1:6" x14ac:dyDescent="0.25">
      <c r="A141" s="26" t="s">
        <v>1071</v>
      </c>
      <c r="B141" s="26" t="s">
        <v>634</v>
      </c>
      <c r="C141" s="16">
        <v>619217783152</v>
      </c>
      <c r="D141" s="12">
        <v>4.24</v>
      </c>
      <c r="E141" s="570" t="s">
        <v>419</v>
      </c>
      <c r="F141" s="16">
        <v>3</v>
      </c>
    </row>
    <row r="142" spans="1:6" x14ac:dyDescent="0.25">
      <c r="A142" s="26" t="s">
        <v>1071</v>
      </c>
      <c r="B142" s="26" t="s">
        <v>634</v>
      </c>
      <c r="C142" s="16">
        <v>619217783153</v>
      </c>
      <c r="D142" s="12">
        <v>3.78</v>
      </c>
      <c r="E142" s="570" t="s">
        <v>419</v>
      </c>
      <c r="F142" s="16">
        <v>4</v>
      </c>
    </row>
    <row r="143" spans="1:6" x14ac:dyDescent="0.25">
      <c r="A143" s="26" t="s">
        <v>1071</v>
      </c>
      <c r="B143" s="26" t="s">
        <v>634</v>
      </c>
      <c r="C143" s="16">
        <v>619217783171</v>
      </c>
      <c r="D143" s="12">
        <v>2.84</v>
      </c>
      <c r="E143" s="571" t="s">
        <v>420</v>
      </c>
      <c r="F143" s="16">
        <v>5</v>
      </c>
    </row>
    <row r="144" spans="1:6" x14ac:dyDescent="0.2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1" t="s">
        <v>420</v>
      </c>
      <c r="F144" s="16">
        <v>6</v>
      </c>
    </row>
    <row r="145" spans="1:6" x14ac:dyDescent="0.25">
      <c r="A145" s="26" t="s">
        <v>1071</v>
      </c>
      <c r="B145" s="2" t="s">
        <v>636</v>
      </c>
      <c r="C145" s="16">
        <v>619217783154</v>
      </c>
      <c r="D145" s="12">
        <v>3.76</v>
      </c>
      <c r="E145" s="570" t="s">
        <v>419</v>
      </c>
      <c r="F145" s="16">
        <v>1</v>
      </c>
    </row>
    <row r="146" spans="1:6" x14ac:dyDescent="0.25">
      <c r="A146" s="26" t="s">
        <v>1071</v>
      </c>
      <c r="B146" s="2" t="s">
        <v>636</v>
      </c>
      <c r="C146" s="16">
        <v>619217783173</v>
      </c>
      <c r="D146" s="12">
        <v>3.42</v>
      </c>
      <c r="E146" s="572" t="s">
        <v>420</v>
      </c>
      <c r="F146" s="16">
        <v>2</v>
      </c>
    </row>
    <row r="147" spans="1:6" ht="15.75" thickBot="1" x14ac:dyDescent="0.3">
      <c r="A147" s="222" t="s">
        <v>1071</v>
      </c>
      <c r="B147" s="51" t="s">
        <v>636</v>
      </c>
      <c r="C147" s="129">
        <v>619217783174</v>
      </c>
      <c r="D147" s="152">
        <v>2.9</v>
      </c>
      <c r="E147" s="629" t="s">
        <v>420</v>
      </c>
      <c r="F147" s="129">
        <v>3</v>
      </c>
    </row>
    <row r="148" spans="1:6" x14ac:dyDescent="0.25">
      <c r="A148" s="86" t="s">
        <v>1136</v>
      </c>
      <c r="B148" s="626" t="s">
        <v>631</v>
      </c>
      <c r="C148" s="185">
        <v>19201800574</v>
      </c>
      <c r="D148" s="627">
        <v>4.74</v>
      </c>
      <c r="E148" s="628" t="s">
        <v>419</v>
      </c>
      <c r="F148" s="185">
        <v>1</v>
      </c>
    </row>
    <row r="149" spans="1:6" x14ac:dyDescent="0.25">
      <c r="A149" s="2" t="s">
        <v>1136</v>
      </c>
      <c r="B149" s="26" t="s">
        <v>631</v>
      </c>
      <c r="C149" s="5">
        <v>19201800542</v>
      </c>
      <c r="D149" s="624">
        <v>4.6399999999999997</v>
      </c>
      <c r="E149" s="570" t="s">
        <v>419</v>
      </c>
      <c r="F149" s="5">
        <v>2</v>
      </c>
    </row>
    <row r="150" spans="1:6" x14ac:dyDescent="0.25">
      <c r="A150" s="2" t="s">
        <v>1136</v>
      </c>
      <c r="B150" s="26" t="s">
        <v>631</v>
      </c>
      <c r="C150" s="5">
        <v>19201800559</v>
      </c>
      <c r="D150" s="624">
        <v>4.58</v>
      </c>
      <c r="E150" s="570" t="s">
        <v>419</v>
      </c>
      <c r="F150" s="5">
        <v>3</v>
      </c>
    </row>
    <row r="151" spans="1:6" x14ac:dyDescent="0.25">
      <c r="A151" s="2" t="s">
        <v>1136</v>
      </c>
      <c r="B151" s="26" t="s">
        <v>631</v>
      </c>
      <c r="C151" s="5">
        <v>19201800613</v>
      </c>
      <c r="D151" s="624">
        <v>4.16</v>
      </c>
      <c r="E151" s="570" t="s">
        <v>419</v>
      </c>
      <c r="F151" s="5">
        <v>4</v>
      </c>
    </row>
    <row r="152" spans="1:6" x14ac:dyDescent="0.25">
      <c r="A152" s="2" t="s">
        <v>1136</v>
      </c>
      <c r="B152" s="26" t="s">
        <v>631</v>
      </c>
      <c r="C152" s="5">
        <v>19201800631</v>
      </c>
      <c r="D152" s="624">
        <v>3.58</v>
      </c>
      <c r="E152" s="570" t="s">
        <v>419</v>
      </c>
      <c r="F152" s="5">
        <v>5</v>
      </c>
    </row>
    <row r="153" spans="1:6" x14ac:dyDescent="0.25">
      <c r="A153" s="2" t="s">
        <v>1136</v>
      </c>
      <c r="B153" s="26" t="s">
        <v>631</v>
      </c>
      <c r="C153" s="5">
        <v>19201800579</v>
      </c>
      <c r="D153" s="624">
        <v>3.16</v>
      </c>
      <c r="E153" s="570" t="s">
        <v>419</v>
      </c>
      <c r="F153" s="5">
        <v>6</v>
      </c>
    </row>
    <row r="154" spans="1:6" x14ac:dyDescent="0.25">
      <c r="A154" s="2" t="s">
        <v>1136</v>
      </c>
      <c r="B154" s="26" t="s">
        <v>631</v>
      </c>
      <c r="C154" s="5">
        <v>19201800611</v>
      </c>
      <c r="D154" s="624">
        <v>3.1</v>
      </c>
      <c r="E154" s="570" t="s">
        <v>419</v>
      </c>
      <c r="F154" s="5">
        <v>7</v>
      </c>
    </row>
    <row r="155" spans="1:6" x14ac:dyDescent="0.25">
      <c r="A155" s="2" t="s">
        <v>1136</v>
      </c>
      <c r="B155" s="26" t="s">
        <v>631</v>
      </c>
      <c r="C155" s="5">
        <v>19201800626</v>
      </c>
      <c r="D155" s="624">
        <v>2.58</v>
      </c>
      <c r="E155" s="572" t="s">
        <v>420</v>
      </c>
      <c r="F155" s="5">
        <v>8</v>
      </c>
    </row>
    <row r="156" spans="1:6" x14ac:dyDescent="0.25">
      <c r="A156" s="2" t="s">
        <v>1136</v>
      </c>
      <c r="B156" s="26" t="s">
        <v>631</v>
      </c>
      <c r="C156" s="5">
        <v>19201800615</v>
      </c>
      <c r="D156" s="624">
        <v>2.42</v>
      </c>
      <c r="E156" s="572" t="s">
        <v>420</v>
      </c>
      <c r="F156" s="5">
        <v>9</v>
      </c>
    </row>
    <row r="157" spans="1:6" x14ac:dyDescent="0.25">
      <c r="A157" s="2" t="s">
        <v>1136</v>
      </c>
      <c r="B157" s="26" t="s">
        <v>631</v>
      </c>
      <c r="C157" s="5">
        <v>19201800547</v>
      </c>
      <c r="D157" s="624">
        <v>2.36</v>
      </c>
      <c r="E157" s="572" t="s">
        <v>420</v>
      </c>
      <c r="F157" s="5">
        <v>10</v>
      </c>
    </row>
    <row r="158" spans="1:6" x14ac:dyDescent="0.25">
      <c r="A158" s="2" t="s">
        <v>1136</v>
      </c>
      <c r="B158" s="26" t="s">
        <v>631</v>
      </c>
      <c r="C158" s="5">
        <v>19201800552</v>
      </c>
      <c r="D158" s="624">
        <v>2.3199999999999998</v>
      </c>
      <c r="E158" s="572" t="s">
        <v>420</v>
      </c>
      <c r="F158" s="5">
        <v>11</v>
      </c>
    </row>
    <row r="159" spans="1:6" x14ac:dyDescent="0.25">
      <c r="A159" s="2" t="s">
        <v>1136</v>
      </c>
      <c r="B159" s="2" t="s">
        <v>632</v>
      </c>
      <c r="C159" s="5">
        <v>19201800548</v>
      </c>
      <c r="D159" s="624">
        <v>4.62</v>
      </c>
      <c r="E159" s="570" t="s">
        <v>419</v>
      </c>
      <c r="F159" s="5">
        <v>1</v>
      </c>
    </row>
    <row r="160" spans="1:6" x14ac:dyDescent="0.25">
      <c r="A160" s="2" t="s">
        <v>1136</v>
      </c>
      <c r="B160" s="2" t="s">
        <v>632</v>
      </c>
      <c r="C160" s="5">
        <v>19201800606</v>
      </c>
      <c r="D160" s="624">
        <v>4.5999999999999996</v>
      </c>
      <c r="E160" s="570" t="s">
        <v>419</v>
      </c>
      <c r="F160" s="5">
        <v>2</v>
      </c>
    </row>
    <row r="161" spans="1:6" x14ac:dyDescent="0.25">
      <c r="A161" s="2" t="s">
        <v>1136</v>
      </c>
      <c r="B161" s="2" t="s">
        <v>632</v>
      </c>
      <c r="C161" s="5">
        <v>19201800563</v>
      </c>
      <c r="D161" s="624">
        <v>4.58</v>
      </c>
      <c r="E161" s="570" t="s">
        <v>419</v>
      </c>
      <c r="F161" s="5">
        <v>3</v>
      </c>
    </row>
    <row r="162" spans="1:6" x14ac:dyDescent="0.25">
      <c r="A162" s="2" t="s">
        <v>1136</v>
      </c>
      <c r="B162" s="2" t="s">
        <v>632</v>
      </c>
      <c r="C162" s="5">
        <v>19201800630</v>
      </c>
      <c r="D162" s="624">
        <v>4.32</v>
      </c>
      <c r="E162" s="570" t="s">
        <v>419</v>
      </c>
      <c r="F162" s="5">
        <v>4</v>
      </c>
    </row>
    <row r="163" spans="1:6" x14ac:dyDescent="0.25">
      <c r="A163" s="2" t="s">
        <v>1136</v>
      </c>
      <c r="B163" s="2" t="s">
        <v>632</v>
      </c>
      <c r="C163" s="170">
        <v>19201800597</v>
      </c>
      <c r="D163" s="624">
        <v>4.2</v>
      </c>
      <c r="E163" s="570" t="s">
        <v>419</v>
      </c>
      <c r="F163" s="5">
        <v>5</v>
      </c>
    </row>
    <row r="164" spans="1:6" x14ac:dyDescent="0.25">
      <c r="A164" s="2" t="s">
        <v>1136</v>
      </c>
      <c r="B164" s="2" t="s">
        <v>632</v>
      </c>
      <c r="C164" s="170">
        <v>19201800592</v>
      </c>
      <c r="D164" s="624">
        <v>3.94</v>
      </c>
      <c r="E164" s="570" t="s">
        <v>419</v>
      </c>
      <c r="F164" s="5">
        <v>6</v>
      </c>
    </row>
    <row r="165" spans="1:6" x14ac:dyDescent="0.25">
      <c r="A165" s="2" t="s">
        <v>1136</v>
      </c>
      <c r="B165" s="2" t="s">
        <v>632</v>
      </c>
      <c r="C165" s="170">
        <v>19201800621</v>
      </c>
      <c r="D165" s="624">
        <v>3.52</v>
      </c>
      <c r="E165" s="570" t="s">
        <v>419</v>
      </c>
      <c r="F165" s="5">
        <v>7</v>
      </c>
    </row>
    <row r="166" spans="1:6" x14ac:dyDescent="0.25">
      <c r="A166" s="2" t="s">
        <v>1136</v>
      </c>
      <c r="B166" s="27" t="s">
        <v>632</v>
      </c>
      <c r="C166" s="170">
        <v>19201800588</v>
      </c>
      <c r="D166" s="624">
        <v>3.38</v>
      </c>
      <c r="E166" s="572" t="s">
        <v>420</v>
      </c>
      <c r="F166" s="5">
        <v>8</v>
      </c>
    </row>
    <row r="167" spans="1:6" x14ac:dyDescent="0.25">
      <c r="A167" s="2" t="s">
        <v>1136</v>
      </c>
      <c r="B167" s="27" t="s">
        <v>632</v>
      </c>
      <c r="C167" s="170">
        <v>19201800589</v>
      </c>
      <c r="D167" s="624">
        <v>3.34</v>
      </c>
      <c r="E167" s="572" t="s">
        <v>420</v>
      </c>
      <c r="F167" s="5">
        <v>9</v>
      </c>
    </row>
    <row r="168" spans="1:6" x14ac:dyDescent="0.25">
      <c r="A168" s="2" t="s">
        <v>1136</v>
      </c>
      <c r="B168" s="27" t="s">
        <v>632</v>
      </c>
      <c r="C168" s="170">
        <v>19201800581</v>
      </c>
      <c r="D168" s="624">
        <v>3.08</v>
      </c>
      <c r="E168" s="572" t="s">
        <v>420</v>
      </c>
      <c r="F168" s="5">
        <v>10</v>
      </c>
    </row>
    <row r="169" spans="1:6" x14ac:dyDescent="0.25">
      <c r="A169" s="2" t="s">
        <v>1136</v>
      </c>
      <c r="B169" s="27" t="s">
        <v>632</v>
      </c>
      <c r="C169" s="170">
        <v>19201800627</v>
      </c>
      <c r="D169" s="624">
        <v>2.84</v>
      </c>
      <c r="E169" s="572" t="s">
        <v>420</v>
      </c>
      <c r="F169" s="5">
        <v>11</v>
      </c>
    </row>
    <row r="170" spans="1:6" x14ac:dyDescent="0.25">
      <c r="A170" s="2" t="s">
        <v>1136</v>
      </c>
      <c r="B170" s="27" t="s">
        <v>632</v>
      </c>
      <c r="C170" s="170">
        <v>19201800638</v>
      </c>
      <c r="D170" s="625">
        <v>2.78</v>
      </c>
      <c r="E170" s="572" t="s">
        <v>420</v>
      </c>
      <c r="F170" s="5">
        <v>12</v>
      </c>
    </row>
    <row r="171" spans="1:6" x14ac:dyDescent="0.25">
      <c r="A171" s="2" t="s">
        <v>1136</v>
      </c>
      <c r="B171" s="27" t="s">
        <v>632</v>
      </c>
      <c r="C171" s="170">
        <v>19201800622</v>
      </c>
      <c r="D171" s="625">
        <v>2.48</v>
      </c>
      <c r="E171" s="572" t="s">
        <v>420</v>
      </c>
      <c r="F171" s="5">
        <v>13</v>
      </c>
    </row>
    <row r="172" spans="1:6" x14ac:dyDescent="0.25">
      <c r="A172" s="2" t="s">
        <v>1136</v>
      </c>
      <c r="B172" s="27" t="s">
        <v>632</v>
      </c>
      <c r="C172" s="170">
        <v>19201800540</v>
      </c>
      <c r="D172" s="625">
        <v>2.2999999999999998</v>
      </c>
      <c r="E172" s="572" t="s">
        <v>420</v>
      </c>
      <c r="F172" s="5">
        <v>14</v>
      </c>
    </row>
    <row r="173" spans="1:6" x14ac:dyDescent="0.25">
      <c r="A173" s="2" t="s">
        <v>1136</v>
      </c>
      <c r="B173" s="27" t="s">
        <v>632</v>
      </c>
      <c r="C173" s="170">
        <v>19201800598</v>
      </c>
      <c r="D173" s="625">
        <v>2.2799999999999998</v>
      </c>
      <c r="E173" s="572" t="s">
        <v>420</v>
      </c>
      <c r="F173" s="5">
        <v>15</v>
      </c>
    </row>
    <row r="174" spans="1:6" x14ac:dyDescent="0.25">
      <c r="A174" s="2" t="s">
        <v>1136</v>
      </c>
      <c r="B174" s="27" t="s">
        <v>633</v>
      </c>
      <c r="C174" s="170">
        <v>19201800535</v>
      </c>
      <c r="D174" s="624">
        <v>4.26</v>
      </c>
      <c r="E174" s="570" t="s">
        <v>419</v>
      </c>
      <c r="F174" s="5">
        <v>1</v>
      </c>
    </row>
    <row r="175" spans="1:6" x14ac:dyDescent="0.25">
      <c r="A175" s="2" t="s">
        <v>1136</v>
      </c>
      <c r="B175" s="27" t="s">
        <v>633</v>
      </c>
      <c r="C175" s="170">
        <v>19201800603</v>
      </c>
      <c r="D175" s="624">
        <v>4.22</v>
      </c>
      <c r="E175" s="570" t="s">
        <v>419</v>
      </c>
      <c r="F175" s="5">
        <v>2</v>
      </c>
    </row>
    <row r="176" spans="1:6" x14ac:dyDescent="0.25">
      <c r="A176" s="2" t="s">
        <v>1136</v>
      </c>
      <c r="B176" s="27" t="s">
        <v>633</v>
      </c>
      <c r="C176" s="170">
        <v>19201800564</v>
      </c>
      <c r="D176" s="624">
        <v>4.0999999999999996</v>
      </c>
      <c r="E176" s="570" t="s">
        <v>419</v>
      </c>
      <c r="F176" s="5">
        <v>3</v>
      </c>
    </row>
    <row r="177" spans="1:6" x14ac:dyDescent="0.25">
      <c r="A177" s="2" t="s">
        <v>1136</v>
      </c>
      <c r="B177" s="27" t="s">
        <v>633</v>
      </c>
      <c r="C177" s="170">
        <v>19201800620</v>
      </c>
      <c r="D177" s="624">
        <v>4.08</v>
      </c>
      <c r="E177" s="570" t="s">
        <v>419</v>
      </c>
      <c r="F177" s="5">
        <v>4</v>
      </c>
    </row>
    <row r="178" spans="1:6" x14ac:dyDescent="0.25">
      <c r="A178" s="2" t="s">
        <v>1136</v>
      </c>
      <c r="B178" s="27" t="s">
        <v>633</v>
      </c>
      <c r="C178" s="170">
        <v>19201800636</v>
      </c>
      <c r="D178" s="624">
        <v>4.0599999999999996</v>
      </c>
      <c r="E178" s="570" t="s">
        <v>419</v>
      </c>
      <c r="F178" s="5">
        <v>5</v>
      </c>
    </row>
    <row r="179" spans="1:6" x14ac:dyDescent="0.25">
      <c r="A179" s="2" t="s">
        <v>1136</v>
      </c>
      <c r="B179" s="27" t="s">
        <v>633</v>
      </c>
      <c r="C179" s="170">
        <v>19201800586</v>
      </c>
      <c r="D179" s="624">
        <v>3.98</v>
      </c>
      <c r="E179" s="570" t="s">
        <v>419</v>
      </c>
      <c r="F179" s="5">
        <v>6</v>
      </c>
    </row>
    <row r="180" spans="1:6" x14ac:dyDescent="0.25">
      <c r="A180" s="2" t="s">
        <v>1136</v>
      </c>
      <c r="B180" s="27" t="s">
        <v>633</v>
      </c>
      <c r="C180" s="170">
        <v>19201800591</v>
      </c>
      <c r="D180" s="624">
        <v>3.98</v>
      </c>
      <c r="E180" s="570" t="s">
        <v>419</v>
      </c>
      <c r="F180" s="5">
        <v>7</v>
      </c>
    </row>
    <row r="181" spans="1:6" x14ac:dyDescent="0.25">
      <c r="A181" s="2" t="s">
        <v>1136</v>
      </c>
      <c r="B181" s="27" t="s">
        <v>633</v>
      </c>
      <c r="C181" s="170">
        <v>19201800623</v>
      </c>
      <c r="D181" s="624">
        <v>3.96</v>
      </c>
      <c r="E181" s="570" t="s">
        <v>419</v>
      </c>
      <c r="F181" s="5">
        <v>8</v>
      </c>
    </row>
    <row r="182" spans="1:6" x14ac:dyDescent="0.25">
      <c r="A182" s="2" t="s">
        <v>1136</v>
      </c>
      <c r="B182" s="27" t="s">
        <v>633</v>
      </c>
      <c r="C182" s="170">
        <v>19201800538</v>
      </c>
      <c r="D182" s="624">
        <v>3.88</v>
      </c>
      <c r="E182" s="570" t="s">
        <v>419</v>
      </c>
      <c r="F182" s="5">
        <v>9</v>
      </c>
    </row>
    <row r="183" spans="1:6" x14ac:dyDescent="0.25">
      <c r="A183" s="2" t="s">
        <v>1136</v>
      </c>
      <c r="B183" s="27" t="s">
        <v>633</v>
      </c>
      <c r="C183" s="170">
        <v>19201800587</v>
      </c>
      <c r="D183" s="624">
        <v>3.64</v>
      </c>
      <c r="E183" s="570" t="s">
        <v>419</v>
      </c>
      <c r="F183" s="5">
        <v>10</v>
      </c>
    </row>
    <row r="184" spans="1:6" x14ac:dyDescent="0.25">
      <c r="A184" s="2" t="s">
        <v>1136</v>
      </c>
      <c r="B184" s="27" t="s">
        <v>633</v>
      </c>
      <c r="C184" s="170">
        <v>19201800608</v>
      </c>
      <c r="D184" s="624">
        <v>3.64</v>
      </c>
      <c r="E184" s="570" t="s">
        <v>419</v>
      </c>
      <c r="F184" s="5">
        <v>11</v>
      </c>
    </row>
    <row r="185" spans="1:6" x14ac:dyDescent="0.25">
      <c r="A185" s="2" t="s">
        <v>1136</v>
      </c>
      <c r="B185" s="27" t="s">
        <v>633</v>
      </c>
      <c r="C185" s="170">
        <v>19201800628</v>
      </c>
      <c r="D185" s="624">
        <v>3.16</v>
      </c>
      <c r="E185" s="572" t="s">
        <v>420</v>
      </c>
      <c r="F185" s="5">
        <v>12</v>
      </c>
    </row>
    <row r="186" spans="1:6" x14ac:dyDescent="0.25">
      <c r="A186" s="2" t="s">
        <v>1136</v>
      </c>
      <c r="B186" s="27" t="s">
        <v>633</v>
      </c>
      <c r="C186" s="170">
        <v>19201800634</v>
      </c>
      <c r="D186" s="624">
        <v>3.16</v>
      </c>
      <c r="E186" s="572" t="s">
        <v>420</v>
      </c>
      <c r="F186" s="5">
        <v>13</v>
      </c>
    </row>
    <row r="187" spans="1:6" x14ac:dyDescent="0.25">
      <c r="A187" s="2" t="s">
        <v>1136</v>
      </c>
      <c r="B187" s="27" t="s">
        <v>634</v>
      </c>
      <c r="C187" s="170">
        <v>19201800596</v>
      </c>
      <c r="D187" s="624">
        <v>4.42</v>
      </c>
      <c r="E187" s="570" t="s">
        <v>419</v>
      </c>
      <c r="F187" s="5">
        <v>1</v>
      </c>
    </row>
    <row r="188" spans="1:6" x14ac:dyDescent="0.25">
      <c r="A188" s="2" t="s">
        <v>1136</v>
      </c>
      <c r="B188" s="27" t="s">
        <v>634</v>
      </c>
      <c r="C188" s="170">
        <v>19201800582</v>
      </c>
      <c r="D188" s="624">
        <v>4.34</v>
      </c>
      <c r="E188" s="570" t="s">
        <v>419</v>
      </c>
      <c r="F188" s="5">
        <v>2</v>
      </c>
    </row>
    <row r="189" spans="1:6" x14ac:dyDescent="0.25">
      <c r="A189" s="2" t="s">
        <v>1136</v>
      </c>
      <c r="B189" s="27" t="s">
        <v>634</v>
      </c>
      <c r="C189" s="170">
        <v>19201800585</v>
      </c>
      <c r="D189" s="624">
        <v>4.28</v>
      </c>
      <c r="E189" s="570" t="s">
        <v>419</v>
      </c>
      <c r="F189" s="5">
        <v>3</v>
      </c>
    </row>
    <row r="190" spans="1:6" x14ac:dyDescent="0.25">
      <c r="A190" s="2" t="s">
        <v>1136</v>
      </c>
      <c r="B190" s="27" t="s">
        <v>634</v>
      </c>
      <c r="C190" s="170">
        <v>19201800539</v>
      </c>
      <c r="D190" s="624">
        <v>3.02</v>
      </c>
      <c r="E190" s="570" t="s">
        <v>419</v>
      </c>
      <c r="F190" s="5">
        <v>4</v>
      </c>
    </row>
    <row r="191" spans="1:6" x14ac:dyDescent="0.25">
      <c r="A191" s="2" t="s">
        <v>1136</v>
      </c>
      <c r="B191" s="27" t="s">
        <v>634</v>
      </c>
      <c r="C191" s="170">
        <v>19201800629</v>
      </c>
      <c r="D191" s="624">
        <v>2.98</v>
      </c>
      <c r="E191" s="570" t="s">
        <v>419</v>
      </c>
      <c r="F191" s="5">
        <v>5</v>
      </c>
    </row>
    <row r="192" spans="1:6" x14ac:dyDescent="0.25">
      <c r="A192" s="2" t="s">
        <v>1136</v>
      </c>
      <c r="B192" s="27" t="s">
        <v>634</v>
      </c>
      <c r="C192" s="170">
        <v>19201800602</v>
      </c>
      <c r="D192" s="624">
        <v>2.94</v>
      </c>
      <c r="E192" s="570" t="s">
        <v>419</v>
      </c>
      <c r="F192" s="5">
        <v>6</v>
      </c>
    </row>
    <row r="193" spans="1:6" x14ac:dyDescent="0.25">
      <c r="A193" s="2" t="s">
        <v>1136</v>
      </c>
      <c r="B193" s="27" t="s">
        <v>1137</v>
      </c>
      <c r="C193" s="170">
        <v>19201800584</v>
      </c>
      <c r="D193" s="624">
        <v>4.66</v>
      </c>
      <c r="E193" s="570" t="s">
        <v>419</v>
      </c>
      <c r="F193" s="5">
        <v>1</v>
      </c>
    </row>
    <row r="194" spans="1:6" x14ac:dyDescent="0.25">
      <c r="A194" s="2" t="s">
        <v>1136</v>
      </c>
      <c r="B194" s="27" t="s">
        <v>1137</v>
      </c>
      <c r="C194" s="170">
        <v>19201800580</v>
      </c>
      <c r="D194" s="624">
        <v>3.76</v>
      </c>
      <c r="E194" s="572" t="s">
        <v>420</v>
      </c>
      <c r="F194" s="5">
        <v>2</v>
      </c>
    </row>
    <row r="195" spans="1:6" x14ac:dyDescent="0.25">
      <c r="A195" s="2" t="s">
        <v>1136</v>
      </c>
      <c r="B195" s="27" t="s">
        <v>636</v>
      </c>
      <c r="C195" s="170">
        <v>19201800601</v>
      </c>
      <c r="D195" s="624">
        <v>4.16</v>
      </c>
      <c r="E195" s="570" t="s">
        <v>419</v>
      </c>
      <c r="F195" s="5">
        <v>1</v>
      </c>
    </row>
    <row r="196" spans="1:6" x14ac:dyDescent="0.25">
      <c r="A196" s="2" t="s">
        <v>1157</v>
      </c>
      <c r="B196" s="27" t="s">
        <v>631</v>
      </c>
      <c r="C196" s="2">
        <v>19201800913</v>
      </c>
      <c r="D196" s="2">
        <v>4.26</v>
      </c>
      <c r="E196" s="570" t="s">
        <v>419</v>
      </c>
      <c r="F196" s="2" t="s">
        <v>578</v>
      </c>
    </row>
    <row r="197" spans="1:6" x14ac:dyDescent="0.25">
      <c r="A197" s="2" t="s">
        <v>1157</v>
      </c>
      <c r="B197" s="27" t="s">
        <v>631</v>
      </c>
      <c r="C197" s="2">
        <v>19201800905</v>
      </c>
      <c r="D197" s="2">
        <v>4.18</v>
      </c>
      <c r="E197" s="570" t="s">
        <v>419</v>
      </c>
      <c r="F197" s="2" t="s">
        <v>579</v>
      </c>
    </row>
    <row r="198" spans="1:6" x14ac:dyDescent="0.25">
      <c r="A198" s="2" t="s">
        <v>1157</v>
      </c>
      <c r="B198" s="27" t="s">
        <v>631</v>
      </c>
      <c r="C198" s="2">
        <v>19201800917</v>
      </c>
      <c r="D198" s="2">
        <v>3.9</v>
      </c>
      <c r="E198" s="570" t="s">
        <v>419</v>
      </c>
      <c r="F198" s="2" t="s">
        <v>580</v>
      </c>
    </row>
    <row r="199" spans="1:6" x14ac:dyDescent="0.25">
      <c r="A199" s="2" t="s">
        <v>1157</v>
      </c>
      <c r="B199" s="27" t="s">
        <v>631</v>
      </c>
      <c r="C199" s="2">
        <v>19201800910</v>
      </c>
      <c r="D199" s="2">
        <v>3.3</v>
      </c>
      <c r="E199" s="570" t="s">
        <v>419</v>
      </c>
      <c r="F199" s="2" t="s">
        <v>581</v>
      </c>
    </row>
    <row r="200" spans="1:6" x14ac:dyDescent="0.25">
      <c r="A200" s="2" t="s">
        <v>1157</v>
      </c>
      <c r="B200" s="27" t="s">
        <v>631</v>
      </c>
      <c r="C200" s="2">
        <v>19201800894</v>
      </c>
      <c r="D200" s="2">
        <v>2.98</v>
      </c>
      <c r="E200" s="572" t="s">
        <v>420</v>
      </c>
      <c r="F200" s="2" t="s">
        <v>582</v>
      </c>
    </row>
    <row r="201" spans="1:6" x14ac:dyDescent="0.25">
      <c r="A201" s="2" t="s">
        <v>1157</v>
      </c>
      <c r="B201" s="27" t="s">
        <v>631</v>
      </c>
      <c r="C201" s="2">
        <v>19201800892</v>
      </c>
      <c r="D201" s="2">
        <v>2.76</v>
      </c>
      <c r="E201" s="572" t="s">
        <v>420</v>
      </c>
      <c r="F201" s="2" t="s">
        <v>583</v>
      </c>
    </row>
    <row r="202" spans="1:6" x14ac:dyDescent="0.25">
      <c r="A202" s="2" t="s">
        <v>1157</v>
      </c>
      <c r="B202" s="27" t="s">
        <v>631</v>
      </c>
      <c r="C202" s="2">
        <v>19201800921</v>
      </c>
      <c r="D202" s="2">
        <v>2.76</v>
      </c>
      <c r="E202" s="572" t="s">
        <v>420</v>
      </c>
      <c r="F202" s="2" t="s">
        <v>584</v>
      </c>
    </row>
    <row r="203" spans="1:6" x14ac:dyDescent="0.25">
      <c r="A203" s="2" t="s">
        <v>1157</v>
      </c>
      <c r="B203" s="27" t="s">
        <v>631</v>
      </c>
      <c r="C203" s="2">
        <v>19201800890</v>
      </c>
      <c r="D203" s="2">
        <v>2.48</v>
      </c>
      <c r="E203" s="572" t="s">
        <v>420</v>
      </c>
      <c r="F203" s="2" t="s">
        <v>585</v>
      </c>
    </row>
    <row r="204" spans="1:6" x14ac:dyDescent="0.25">
      <c r="A204" s="2" t="s">
        <v>1157</v>
      </c>
      <c r="B204" s="27" t="s">
        <v>631</v>
      </c>
      <c r="C204" s="2">
        <v>19201800912</v>
      </c>
      <c r="D204" s="2">
        <v>2.48</v>
      </c>
      <c r="E204" s="572" t="s">
        <v>420</v>
      </c>
      <c r="F204" s="2" t="s">
        <v>586</v>
      </c>
    </row>
    <row r="205" spans="1:6" x14ac:dyDescent="0.2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2" t="s">
        <v>420</v>
      </c>
      <c r="F205" s="2" t="s">
        <v>587</v>
      </c>
    </row>
    <row r="206" spans="1:6" x14ac:dyDescent="0.25">
      <c r="A206" s="2" t="s">
        <v>1157</v>
      </c>
      <c r="B206" s="27" t="s">
        <v>632</v>
      </c>
      <c r="C206" s="2">
        <v>19201800895</v>
      </c>
      <c r="D206" s="2">
        <v>4.42</v>
      </c>
      <c r="E206" s="570" t="s">
        <v>419</v>
      </c>
      <c r="F206" s="26" t="s">
        <v>578</v>
      </c>
    </row>
    <row r="207" spans="1:6" x14ac:dyDescent="0.2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70" t="s">
        <v>419</v>
      </c>
      <c r="F207" s="26" t="s">
        <v>579</v>
      </c>
    </row>
    <row r="208" spans="1:6" x14ac:dyDescent="0.25">
      <c r="A208" s="2" t="s">
        <v>1157</v>
      </c>
      <c r="B208" s="27" t="s">
        <v>632</v>
      </c>
      <c r="C208" s="2">
        <v>19201800906</v>
      </c>
      <c r="D208" s="2">
        <v>3.96</v>
      </c>
      <c r="E208" s="570" t="s">
        <v>419</v>
      </c>
      <c r="F208" s="26" t="s">
        <v>580</v>
      </c>
    </row>
    <row r="209" spans="1:6" x14ac:dyDescent="0.25">
      <c r="A209" s="2" t="s">
        <v>1157</v>
      </c>
      <c r="B209" s="27" t="s">
        <v>632</v>
      </c>
      <c r="C209" s="2">
        <v>19201800926</v>
      </c>
      <c r="D209" s="2">
        <v>3.92</v>
      </c>
      <c r="E209" s="570" t="s">
        <v>419</v>
      </c>
      <c r="F209" s="26" t="s">
        <v>581</v>
      </c>
    </row>
    <row r="210" spans="1:6" x14ac:dyDescent="0.25">
      <c r="A210" s="2" t="s">
        <v>1157</v>
      </c>
      <c r="B210" s="27" t="s">
        <v>632</v>
      </c>
      <c r="C210" s="2">
        <v>19201800907</v>
      </c>
      <c r="D210" s="2">
        <v>3.62</v>
      </c>
      <c r="E210" s="572" t="s">
        <v>420</v>
      </c>
      <c r="F210" s="2" t="s">
        <v>582</v>
      </c>
    </row>
    <row r="211" spans="1:6" x14ac:dyDescent="0.25">
      <c r="A211" s="2" t="s">
        <v>1157</v>
      </c>
      <c r="B211" s="27" t="s">
        <v>632</v>
      </c>
      <c r="C211" s="2">
        <v>19201800899</v>
      </c>
      <c r="D211" s="2">
        <v>2.94</v>
      </c>
      <c r="E211" s="572" t="s">
        <v>420</v>
      </c>
      <c r="F211" s="2" t="s">
        <v>583</v>
      </c>
    </row>
    <row r="212" spans="1:6" x14ac:dyDescent="0.25">
      <c r="A212" s="2" t="s">
        <v>1157</v>
      </c>
      <c r="B212" s="27" t="s">
        <v>632</v>
      </c>
      <c r="C212" s="2">
        <v>19201800908</v>
      </c>
      <c r="D212" s="2">
        <v>2.94</v>
      </c>
      <c r="E212" s="572" t="s">
        <v>420</v>
      </c>
      <c r="F212" s="2" t="s">
        <v>584</v>
      </c>
    </row>
    <row r="213" spans="1:6" x14ac:dyDescent="0.25">
      <c r="A213" s="2" t="s">
        <v>1157</v>
      </c>
      <c r="B213" s="27" t="s">
        <v>632</v>
      </c>
      <c r="C213" s="2">
        <v>19201800922</v>
      </c>
      <c r="D213" s="2">
        <v>2.92</v>
      </c>
      <c r="E213" s="572" t="s">
        <v>420</v>
      </c>
      <c r="F213" s="2" t="s">
        <v>585</v>
      </c>
    </row>
    <row r="214" spans="1:6" x14ac:dyDescent="0.25">
      <c r="A214" s="2" t="s">
        <v>1157</v>
      </c>
      <c r="B214" s="27" t="s">
        <v>632</v>
      </c>
      <c r="C214" s="2">
        <v>19201800882</v>
      </c>
      <c r="D214" s="2">
        <v>2.74</v>
      </c>
      <c r="E214" s="572" t="s">
        <v>420</v>
      </c>
      <c r="F214" s="2" t="s">
        <v>586</v>
      </c>
    </row>
    <row r="215" spans="1:6" x14ac:dyDescent="0.25">
      <c r="A215" s="2" t="s">
        <v>1157</v>
      </c>
      <c r="B215" s="27" t="s">
        <v>632</v>
      </c>
      <c r="C215" s="2">
        <v>19201800897</v>
      </c>
      <c r="D215" s="2">
        <v>2.74</v>
      </c>
      <c r="E215" s="572" t="s">
        <v>420</v>
      </c>
      <c r="F215" s="2" t="s">
        <v>587</v>
      </c>
    </row>
    <row r="216" spans="1:6" x14ac:dyDescent="0.25">
      <c r="A216" s="2" t="s">
        <v>1157</v>
      </c>
      <c r="B216" s="27" t="s">
        <v>632</v>
      </c>
      <c r="C216" s="2">
        <v>19201800896</v>
      </c>
      <c r="D216" s="2">
        <v>2.38</v>
      </c>
      <c r="E216" s="572" t="s">
        <v>420</v>
      </c>
      <c r="F216" s="2" t="s">
        <v>588</v>
      </c>
    </row>
    <row r="217" spans="1:6" x14ac:dyDescent="0.25">
      <c r="A217" s="2" t="s">
        <v>1157</v>
      </c>
      <c r="B217" s="27" t="s">
        <v>633</v>
      </c>
      <c r="C217" s="2">
        <v>19201800924</v>
      </c>
      <c r="D217" s="2">
        <v>4.54</v>
      </c>
      <c r="E217" s="570" t="s">
        <v>419</v>
      </c>
      <c r="F217" s="26" t="s">
        <v>578</v>
      </c>
    </row>
    <row r="218" spans="1:6" x14ac:dyDescent="0.25">
      <c r="A218" s="2" t="s">
        <v>1157</v>
      </c>
      <c r="B218" s="27" t="s">
        <v>633</v>
      </c>
      <c r="C218" s="2">
        <v>19201800927</v>
      </c>
      <c r="D218" s="2">
        <v>4.2</v>
      </c>
      <c r="E218" s="570" t="s">
        <v>419</v>
      </c>
      <c r="F218" s="26" t="s">
        <v>579</v>
      </c>
    </row>
    <row r="219" spans="1:6" x14ac:dyDescent="0.25">
      <c r="A219" s="2" t="s">
        <v>1157</v>
      </c>
      <c r="B219" s="27" t="s">
        <v>633</v>
      </c>
      <c r="C219" s="2">
        <v>19201800903</v>
      </c>
      <c r="D219" s="2">
        <v>3.92</v>
      </c>
      <c r="E219" s="570" t="s">
        <v>419</v>
      </c>
      <c r="F219" s="26" t="s">
        <v>580</v>
      </c>
    </row>
    <row r="220" spans="1:6" x14ac:dyDescent="0.25">
      <c r="A220" s="2" t="s">
        <v>1157</v>
      </c>
      <c r="B220" s="27" t="s">
        <v>633</v>
      </c>
      <c r="C220" s="2">
        <v>19201800969</v>
      </c>
      <c r="D220" s="2">
        <v>3.82</v>
      </c>
      <c r="E220" s="570" t="s">
        <v>419</v>
      </c>
      <c r="F220" s="26" t="s">
        <v>581</v>
      </c>
    </row>
    <row r="221" spans="1:6" x14ac:dyDescent="0.25">
      <c r="A221" s="2" t="s">
        <v>1157</v>
      </c>
      <c r="B221" s="27" t="s">
        <v>633</v>
      </c>
      <c r="C221" s="2">
        <v>19201800925</v>
      </c>
      <c r="D221" s="2">
        <v>3.78</v>
      </c>
      <c r="E221" s="570" t="s">
        <v>419</v>
      </c>
      <c r="F221" s="2" t="s">
        <v>582</v>
      </c>
    </row>
    <row r="222" spans="1:6" x14ac:dyDescent="0.25">
      <c r="A222" s="2" t="s">
        <v>1157</v>
      </c>
      <c r="B222" s="27" t="s">
        <v>633</v>
      </c>
      <c r="C222" s="2">
        <v>19201800904</v>
      </c>
      <c r="D222" s="2">
        <v>3.76</v>
      </c>
      <c r="E222" s="570" t="s">
        <v>419</v>
      </c>
      <c r="F222" s="2" t="s">
        <v>583</v>
      </c>
    </row>
    <row r="223" spans="1:6" x14ac:dyDescent="0.25">
      <c r="A223" s="2" t="s">
        <v>1157</v>
      </c>
      <c r="B223" s="27" t="s">
        <v>633</v>
      </c>
      <c r="C223" s="2">
        <v>19201800900</v>
      </c>
      <c r="D223" s="2">
        <v>3.74</v>
      </c>
      <c r="E223" s="570" t="s">
        <v>419</v>
      </c>
      <c r="F223" s="2" t="s">
        <v>584</v>
      </c>
    </row>
    <row r="224" spans="1:6" x14ac:dyDescent="0.25">
      <c r="A224" s="2" t="s">
        <v>1157</v>
      </c>
      <c r="B224" s="27" t="s">
        <v>633</v>
      </c>
      <c r="C224" s="2">
        <v>19201800864</v>
      </c>
      <c r="D224" s="2">
        <v>3.26</v>
      </c>
      <c r="E224" s="572" t="s">
        <v>420</v>
      </c>
      <c r="F224" s="2" t="s">
        <v>585</v>
      </c>
    </row>
    <row r="225" spans="1:7" x14ac:dyDescent="0.25">
      <c r="A225" s="2" t="s">
        <v>1157</v>
      </c>
      <c r="B225" s="27" t="s">
        <v>633</v>
      </c>
      <c r="C225" s="2">
        <v>19201800844</v>
      </c>
      <c r="D225" s="2">
        <v>2.94</v>
      </c>
      <c r="E225" s="572" t="s">
        <v>420</v>
      </c>
      <c r="F225" s="2" t="s">
        <v>586</v>
      </c>
    </row>
    <row r="226" spans="1:7" x14ac:dyDescent="0.25">
      <c r="A226" s="2" t="s">
        <v>1157</v>
      </c>
      <c r="B226" s="27" t="s">
        <v>633</v>
      </c>
      <c r="C226" s="2">
        <v>19201800901</v>
      </c>
      <c r="D226" s="2">
        <v>2.94</v>
      </c>
      <c r="E226" s="572" t="s">
        <v>420</v>
      </c>
      <c r="F226" s="2" t="s">
        <v>587</v>
      </c>
    </row>
    <row r="227" spans="1:7" x14ac:dyDescent="0.25">
      <c r="A227" s="2" t="s">
        <v>1157</v>
      </c>
      <c r="B227" s="27" t="s">
        <v>633</v>
      </c>
      <c r="C227" s="2">
        <v>19201800898</v>
      </c>
      <c r="D227" s="2">
        <v>2.58</v>
      </c>
      <c r="E227" s="572" t="s">
        <v>420</v>
      </c>
      <c r="F227" s="2" t="s">
        <v>588</v>
      </c>
    </row>
    <row r="228" spans="1:7" x14ac:dyDescent="0.25">
      <c r="A228" s="2" t="s">
        <v>1157</v>
      </c>
      <c r="B228" s="27" t="s">
        <v>633</v>
      </c>
      <c r="C228" s="2">
        <v>19201800919</v>
      </c>
      <c r="D228" s="2">
        <v>2.58</v>
      </c>
      <c r="E228" s="572" t="s">
        <v>420</v>
      </c>
      <c r="F228" s="2" t="s">
        <v>589</v>
      </c>
    </row>
    <row r="229" spans="1:7" x14ac:dyDescent="0.2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70" t="s">
        <v>419</v>
      </c>
      <c r="F229" s="26" t="s">
        <v>578</v>
      </c>
    </row>
    <row r="230" spans="1:7" x14ac:dyDescent="0.25">
      <c r="A230" s="2" t="s">
        <v>1157</v>
      </c>
      <c r="B230" s="27" t="s">
        <v>634</v>
      </c>
      <c r="C230" s="2">
        <v>19201800920</v>
      </c>
      <c r="D230" s="2">
        <v>4.32</v>
      </c>
      <c r="E230" s="570" t="s">
        <v>419</v>
      </c>
      <c r="F230" s="26" t="s">
        <v>579</v>
      </c>
    </row>
    <row r="231" spans="1:7" x14ac:dyDescent="0.25">
      <c r="A231" s="2" t="s">
        <v>1157</v>
      </c>
      <c r="B231" s="27" t="s">
        <v>634</v>
      </c>
      <c r="C231" s="2">
        <v>19201800891</v>
      </c>
      <c r="D231" s="2">
        <v>2.9</v>
      </c>
      <c r="E231" s="572" t="s">
        <v>420</v>
      </c>
      <c r="F231" s="26" t="s">
        <v>580</v>
      </c>
    </row>
    <row r="232" spans="1:7" x14ac:dyDescent="0.25">
      <c r="A232" s="2" t="s">
        <v>1157</v>
      </c>
      <c r="B232" s="27" t="s">
        <v>1137</v>
      </c>
      <c r="C232" s="2">
        <v>19201800889</v>
      </c>
      <c r="D232" s="2">
        <v>4.08</v>
      </c>
      <c r="E232" s="570" t="s">
        <v>419</v>
      </c>
      <c r="F232" s="26" t="s">
        <v>578</v>
      </c>
    </row>
    <row r="233" spans="1:7" x14ac:dyDescent="0.25">
      <c r="A233" s="2" t="s">
        <v>1157</v>
      </c>
      <c r="B233" s="27" t="s">
        <v>1137</v>
      </c>
      <c r="C233" s="2">
        <v>19201800918</v>
      </c>
      <c r="D233" s="2">
        <v>3.86</v>
      </c>
      <c r="E233" s="570" t="s">
        <v>419</v>
      </c>
      <c r="F233" s="26" t="s">
        <v>579</v>
      </c>
    </row>
    <row r="234" spans="1:7" x14ac:dyDescent="0.2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2" t="s">
        <v>420</v>
      </c>
      <c r="F234" s="26" t="s">
        <v>580</v>
      </c>
    </row>
    <row r="235" spans="1:7" x14ac:dyDescent="0.25">
      <c r="A235" s="26" t="s">
        <v>1201</v>
      </c>
      <c r="B235" s="27" t="s">
        <v>631</v>
      </c>
      <c r="C235" s="2">
        <v>19201900572</v>
      </c>
      <c r="D235" s="2">
        <v>4.12</v>
      </c>
      <c r="E235" s="570" t="s">
        <v>419</v>
      </c>
      <c r="F235" s="26" t="s">
        <v>578</v>
      </c>
      <c r="G235" s="648"/>
    </row>
    <row r="236" spans="1:7" x14ac:dyDescent="0.25">
      <c r="A236" s="26" t="s">
        <v>1201</v>
      </c>
      <c r="B236" s="27" t="s">
        <v>631</v>
      </c>
      <c r="C236" s="2">
        <v>19201900614</v>
      </c>
      <c r="D236" s="2">
        <v>4.08</v>
      </c>
      <c r="E236" s="570" t="s">
        <v>419</v>
      </c>
      <c r="F236" s="26" t="s">
        <v>579</v>
      </c>
      <c r="G236" s="648"/>
    </row>
    <row r="237" spans="1:7" x14ac:dyDescent="0.25">
      <c r="A237" s="26" t="s">
        <v>1201</v>
      </c>
      <c r="B237" s="27" t="s">
        <v>631</v>
      </c>
      <c r="C237" s="2">
        <v>19201900581</v>
      </c>
      <c r="D237" s="2">
        <v>3.96</v>
      </c>
      <c r="E237" s="570" t="s">
        <v>419</v>
      </c>
      <c r="F237" s="26" t="s">
        <v>580</v>
      </c>
      <c r="G237" s="648"/>
    </row>
    <row r="238" spans="1:7" x14ac:dyDescent="0.25">
      <c r="A238" s="26" t="s">
        <v>1201</v>
      </c>
      <c r="B238" s="27" t="s">
        <v>631</v>
      </c>
      <c r="C238" s="2">
        <v>19201900605</v>
      </c>
      <c r="D238" s="2">
        <v>3.58</v>
      </c>
      <c r="E238" s="570" t="s">
        <v>419</v>
      </c>
      <c r="F238" s="26" t="s">
        <v>581</v>
      </c>
      <c r="G238" s="648"/>
    </row>
    <row r="239" spans="1:7" x14ac:dyDescent="0.25">
      <c r="A239" s="26" t="s">
        <v>1201</v>
      </c>
      <c r="B239" s="27" t="s">
        <v>631</v>
      </c>
      <c r="C239" s="2">
        <v>19201900595</v>
      </c>
      <c r="D239" s="2">
        <v>2.88</v>
      </c>
      <c r="E239" s="572" t="s">
        <v>420</v>
      </c>
      <c r="F239" s="2" t="s">
        <v>582</v>
      </c>
      <c r="G239" s="648"/>
    </row>
    <row r="240" spans="1:7" x14ac:dyDescent="0.25">
      <c r="A240" s="26" t="s">
        <v>1201</v>
      </c>
      <c r="B240" s="27" t="s">
        <v>631</v>
      </c>
      <c r="C240" s="2">
        <v>19201900592</v>
      </c>
      <c r="D240" s="2">
        <v>2.76</v>
      </c>
      <c r="E240" s="572" t="s">
        <v>420</v>
      </c>
      <c r="F240" s="2" t="s">
        <v>583</v>
      </c>
      <c r="G240" s="648"/>
    </row>
    <row r="241" spans="1:7" x14ac:dyDescent="0.25">
      <c r="A241" s="26" t="s">
        <v>1201</v>
      </c>
      <c r="B241" s="27" t="s">
        <v>632</v>
      </c>
      <c r="C241" s="2">
        <v>19201900609</v>
      </c>
      <c r="D241" s="2">
        <v>4.3</v>
      </c>
      <c r="E241" s="570" t="s">
        <v>419</v>
      </c>
      <c r="F241" s="26" t="s">
        <v>578</v>
      </c>
      <c r="G241" s="648"/>
    </row>
    <row r="242" spans="1:7" x14ac:dyDescent="0.25">
      <c r="A242" s="26" t="s">
        <v>1201</v>
      </c>
      <c r="B242" s="27" t="s">
        <v>632</v>
      </c>
      <c r="C242" s="2">
        <v>19201900611</v>
      </c>
      <c r="D242" s="2">
        <v>3.9</v>
      </c>
      <c r="E242" s="570" t="s">
        <v>419</v>
      </c>
      <c r="F242" s="26" t="s">
        <v>579</v>
      </c>
      <c r="G242" s="648"/>
    </row>
    <row r="243" spans="1:7" x14ac:dyDescent="0.25">
      <c r="A243" s="26" t="s">
        <v>1201</v>
      </c>
      <c r="B243" s="27" t="s">
        <v>632</v>
      </c>
      <c r="C243" s="2">
        <v>19201900590</v>
      </c>
      <c r="D243" s="2">
        <v>3.36</v>
      </c>
      <c r="E243" s="570" t="s">
        <v>419</v>
      </c>
      <c r="F243" s="26" t="s">
        <v>580</v>
      </c>
      <c r="G243" s="648"/>
    </row>
    <row r="244" spans="1:7" x14ac:dyDescent="0.25">
      <c r="A244" s="26" t="s">
        <v>1201</v>
      </c>
      <c r="B244" s="27" t="s">
        <v>632</v>
      </c>
      <c r="C244" s="2">
        <v>19201900601</v>
      </c>
      <c r="D244" s="2">
        <v>2.98</v>
      </c>
      <c r="E244" s="572" t="s">
        <v>420</v>
      </c>
      <c r="F244" s="26" t="s">
        <v>581</v>
      </c>
      <c r="G244" s="648"/>
    </row>
    <row r="245" spans="1:7" x14ac:dyDescent="0.25">
      <c r="A245" s="26" t="s">
        <v>1201</v>
      </c>
      <c r="B245" s="27" t="s">
        <v>632</v>
      </c>
      <c r="C245" s="2">
        <v>19201900597</v>
      </c>
      <c r="D245" s="2">
        <v>2.8</v>
      </c>
      <c r="E245" s="572" t="s">
        <v>420</v>
      </c>
      <c r="F245" s="2" t="s">
        <v>582</v>
      </c>
      <c r="G245" s="648"/>
    </row>
    <row r="246" spans="1:7" x14ac:dyDescent="0.25">
      <c r="A246" s="26" t="s">
        <v>1201</v>
      </c>
      <c r="B246" s="27" t="s">
        <v>632</v>
      </c>
      <c r="C246" s="2">
        <v>19201900618</v>
      </c>
      <c r="D246" s="2">
        <v>2.68</v>
      </c>
      <c r="E246" s="572" t="s">
        <v>420</v>
      </c>
      <c r="F246" s="2" t="s">
        <v>583</v>
      </c>
      <c r="G246" s="648"/>
    </row>
    <row r="247" spans="1:7" x14ac:dyDescent="0.25">
      <c r="A247" s="26" t="s">
        <v>1201</v>
      </c>
      <c r="B247" s="27" t="s">
        <v>632</v>
      </c>
      <c r="C247" s="2">
        <v>19201900594</v>
      </c>
      <c r="D247" s="2">
        <v>2.64</v>
      </c>
      <c r="E247" s="572" t="s">
        <v>420</v>
      </c>
      <c r="F247" s="2" t="s">
        <v>584</v>
      </c>
      <c r="G247" s="648"/>
    </row>
    <row r="248" spans="1:7" x14ac:dyDescent="0.25">
      <c r="A248" s="26" t="s">
        <v>1201</v>
      </c>
      <c r="B248" s="27" t="s">
        <v>633</v>
      </c>
      <c r="C248" s="2">
        <v>19201900593</v>
      </c>
      <c r="D248" s="2">
        <v>4.24</v>
      </c>
      <c r="E248" s="570" t="s">
        <v>419</v>
      </c>
      <c r="F248" s="26" t="s">
        <v>578</v>
      </c>
      <c r="G248" s="648"/>
    </row>
    <row r="249" spans="1:7" x14ac:dyDescent="0.2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70" t="s">
        <v>419</v>
      </c>
      <c r="F249" s="26" t="s">
        <v>579</v>
      </c>
      <c r="G249" s="648"/>
    </row>
    <row r="250" spans="1:7" x14ac:dyDescent="0.25">
      <c r="A250" s="26" t="s">
        <v>1201</v>
      </c>
      <c r="B250" s="27" t="s">
        <v>633</v>
      </c>
      <c r="C250" s="2">
        <v>19201900600</v>
      </c>
      <c r="D250" s="2">
        <v>3.98</v>
      </c>
      <c r="E250" s="570" t="s">
        <v>419</v>
      </c>
      <c r="F250" s="26" t="s">
        <v>580</v>
      </c>
      <c r="G250" s="648"/>
    </row>
    <row r="251" spans="1:7" x14ac:dyDescent="0.25">
      <c r="A251" s="26" t="s">
        <v>1201</v>
      </c>
      <c r="B251" s="27" t="s">
        <v>633</v>
      </c>
      <c r="C251" s="2">
        <v>19201900606</v>
      </c>
      <c r="D251" s="2">
        <v>3.98</v>
      </c>
      <c r="E251" s="570" t="s">
        <v>419</v>
      </c>
      <c r="F251" s="26" t="s">
        <v>581</v>
      </c>
      <c r="G251" s="648"/>
    </row>
    <row r="252" spans="1:7" x14ac:dyDescent="0.25">
      <c r="A252" s="26" t="s">
        <v>1201</v>
      </c>
      <c r="B252" s="27" t="s">
        <v>633</v>
      </c>
      <c r="C252" s="2">
        <v>19201900507</v>
      </c>
      <c r="D252" s="2">
        <v>3.7</v>
      </c>
      <c r="E252" s="570" t="s">
        <v>419</v>
      </c>
      <c r="F252" s="2" t="s">
        <v>582</v>
      </c>
      <c r="G252" s="648"/>
    </row>
    <row r="253" spans="1:7" x14ac:dyDescent="0.25">
      <c r="A253" s="26" t="s">
        <v>1201</v>
      </c>
      <c r="B253" s="27" t="s">
        <v>633</v>
      </c>
      <c r="C253" s="2">
        <v>19201900588</v>
      </c>
      <c r="D253" s="2">
        <v>3.7</v>
      </c>
      <c r="E253" s="570" t="s">
        <v>419</v>
      </c>
      <c r="F253" s="2" t="s">
        <v>583</v>
      </c>
      <c r="G253" s="648"/>
    </row>
    <row r="254" spans="1:7" x14ac:dyDescent="0.25">
      <c r="A254" s="26" t="s">
        <v>1201</v>
      </c>
      <c r="B254" s="27" t="s">
        <v>633</v>
      </c>
      <c r="C254" s="2">
        <v>19201900554</v>
      </c>
      <c r="D254" s="2">
        <v>3.64</v>
      </c>
      <c r="E254" s="572" t="s">
        <v>420</v>
      </c>
      <c r="F254" s="2" t="s">
        <v>584</v>
      </c>
      <c r="G254" s="648"/>
    </row>
    <row r="255" spans="1:7" x14ac:dyDescent="0.25">
      <c r="A255" s="26" t="s">
        <v>1201</v>
      </c>
      <c r="B255" s="27" t="s">
        <v>633</v>
      </c>
      <c r="C255" s="2">
        <v>19201900587</v>
      </c>
      <c r="D255" s="2">
        <v>3.6</v>
      </c>
      <c r="E255" s="572" t="s">
        <v>420</v>
      </c>
      <c r="F255" s="2" t="s">
        <v>585</v>
      </c>
      <c r="G255" s="648"/>
    </row>
    <row r="256" spans="1:7" x14ac:dyDescent="0.25">
      <c r="A256" s="26" t="s">
        <v>1201</v>
      </c>
      <c r="B256" s="27" t="s">
        <v>633</v>
      </c>
      <c r="C256" s="2">
        <v>19201900603</v>
      </c>
      <c r="D256" s="2">
        <v>3.54</v>
      </c>
      <c r="E256" s="572" t="s">
        <v>420</v>
      </c>
      <c r="F256" s="2" t="s">
        <v>586</v>
      </c>
      <c r="G256" s="648"/>
    </row>
    <row r="257" spans="1:7" x14ac:dyDescent="0.25">
      <c r="A257" s="26" t="s">
        <v>1201</v>
      </c>
      <c r="B257" s="27" t="s">
        <v>633</v>
      </c>
      <c r="C257" s="2">
        <v>19201900589</v>
      </c>
      <c r="D257" s="2">
        <v>3.52</v>
      </c>
      <c r="E257" s="572" t="s">
        <v>420</v>
      </c>
      <c r="F257" s="2" t="s">
        <v>587</v>
      </c>
      <c r="G257" s="648"/>
    </row>
    <row r="258" spans="1:7" x14ac:dyDescent="0.25">
      <c r="A258" s="26" t="s">
        <v>1201</v>
      </c>
      <c r="B258" s="27" t="s">
        <v>633</v>
      </c>
      <c r="C258" s="2">
        <v>19201900604</v>
      </c>
      <c r="D258" s="2">
        <v>3.52</v>
      </c>
      <c r="E258" s="572" t="s">
        <v>420</v>
      </c>
      <c r="F258" s="2" t="s">
        <v>588</v>
      </c>
      <c r="G258" s="648"/>
    </row>
    <row r="259" spans="1:7" x14ac:dyDescent="0.25">
      <c r="A259" s="26" t="s">
        <v>1201</v>
      </c>
      <c r="B259" s="27" t="s">
        <v>633</v>
      </c>
      <c r="C259" s="2">
        <v>19201900607</v>
      </c>
      <c r="D259" s="2">
        <v>3.48</v>
      </c>
      <c r="E259" s="572" t="s">
        <v>420</v>
      </c>
      <c r="F259" s="2" t="s">
        <v>589</v>
      </c>
      <c r="G259" s="648"/>
    </row>
    <row r="260" spans="1:7" x14ac:dyDescent="0.25">
      <c r="A260" s="26" t="s">
        <v>1201</v>
      </c>
      <c r="B260" s="27" t="s">
        <v>633</v>
      </c>
      <c r="C260" s="2">
        <v>19201900602</v>
      </c>
      <c r="D260" s="2">
        <v>3.44</v>
      </c>
      <c r="E260" s="572" t="s">
        <v>420</v>
      </c>
      <c r="F260" s="2" t="s">
        <v>590</v>
      </c>
      <c r="G260" s="648"/>
    </row>
    <row r="261" spans="1:7" x14ac:dyDescent="0.25">
      <c r="A261" s="26" t="s">
        <v>1201</v>
      </c>
      <c r="B261" s="27" t="s">
        <v>633</v>
      </c>
      <c r="C261" s="2">
        <v>19201900613</v>
      </c>
      <c r="D261" s="2">
        <v>3.36</v>
      </c>
      <c r="E261" s="572" t="s">
        <v>420</v>
      </c>
      <c r="F261" s="2" t="s">
        <v>591</v>
      </c>
      <c r="G261" s="648"/>
    </row>
    <row r="262" spans="1:7" x14ac:dyDescent="0.25">
      <c r="A262" s="26" t="s">
        <v>1201</v>
      </c>
      <c r="B262" s="27" t="s">
        <v>633</v>
      </c>
      <c r="C262" s="2">
        <v>19201900599</v>
      </c>
      <c r="D262" s="2">
        <v>3.06</v>
      </c>
      <c r="E262" s="572" t="s">
        <v>420</v>
      </c>
      <c r="F262" s="2" t="s">
        <v>592</v>
      </c>
      <c r="G262" s="648"/>
    </row>
    <row r="263" spans="1:7" x14ac:dyDescent="0.25">
      <c r="A263" s="26" t="s">
        <v>1201</v>
      </c>
      <c r="B263" s="27" t="s">
        <v>634</v>
      </c>
      <c r="C263" s="2">
        <v>19201900582</v>
      </c>
      <c r="D263" s="2">
        <v>3.98</v>
      </c>
      <c r="E263" s="570" t="s">
        <v>419</v>
      </c>
      <c r="F263" s="26" t="s">
        <v>578</v>
      </c>
      <c r="G263" s="648"/>
    </row>
    <row r="264" spans="1:7" x14ac:dyDescent="0.25">
      <c r="A264" s="26" t="s">
        <v>1201</v>
      </c>
      <c r="B264" s="27" t="s">
        <v>634</v>
      </c>
      <c r="C264" s="2">
        <v>19201900591</v>
      </c>
      <c r="D264" s="2">
        <v>3.96</v>
      </c>
      <c r="E264" s="570" t="s">
        <v>419</v>
      </c>
      <c r="F264" s="26" t="s">
        <v>579</v>
      </c>
      <c r="G264" s="648"/>
    </row>
    <row r="265" spans="1:7" x14ac:dyDescent="0.25">
      <c r="A265" s="26" t="s">
        <v>1201</v>
      </c>
      <c r="B265" s="27" t="s">
        <v>634</v>
      </c>
      <c r="C265" s="2">
        <v>19201900543</v>
      </c>
      <c r="D265" s="2">
        <v>3.96</v>
      </c>
      <c r="E265" s="570" t="s">
        <v>419</v>
      </c>
      <c r="F265" s="26" t="s">
        <v>580</v>
      </c>
      <c r="G265" s="648"/>
    </row>
    <row r="266" spans="1:7" x14ac:dyDescent="0.25">
      <c r="A266" s="26" t="s">
        <v>1201</v>
      </c>
      <c r="B266" s="27" t="s">
        <v>634</v>
      </c>
      <c r="C266" s="2">
        <v>19201900580</v>
      </c>
      <c r="D266" s="2">
        <v>3.92</v>
      </c>
      <c r="E266" s="570" t="s">
        <v>419</v>
      </c>
      <c r="F266" s="26" t="s">
        <v>581</v>
      </c>
      <c r="G266" s="648"/>
    </row>
    <row r="267" spans="1:7" x14ac:dyDescent="0.25">
      <c r="A267" s="26" t="s">
        <v>1201</v>
      </c>
      <c r="B267" s="27" t="s">
        <v>634</v>
      </c>
      <c r="C267" s="2">
        <v>19201900615</v>
      </c>
      <c r="D267" s="2">
        <v>3.84</v>
      </c>
      <c r="E267" s="570" t="s">
        <v>419</v>
      </c>
      <c r="F267" s="2" t="s">
        <v>582</v>
      </c>
      <c r="G267" s="648"/>
    </row>
    <row r="268" spans="1:7" x14ac:dyDescent="0.25">
      <c r="A268" s="26" t="s">
        <v>1201</v>
      </c>
      <c r="B268" s="27" t="s">
        <v>634</v>
      </c>
      <c r="C268" s="2">
        <v>19201900583</v>
      </c>
      <c r="D268" s="2">
        <v>3.8</v>
      </c>
      <c r="E268" s="570" t="s">
        <v>419</v>
      </c>
      <c r="F268" s="2" t="s">
        <v>583</v>
      </c>
      <c r="G268" s="648"/>
    </row>
    <row r="269" spans="1:7" x14ac:dyDescent="0.25">
      <c r="A269" s="26" t="s">
        <v>1201</v>
      </c>
      <c r="B269" s="27" t="s">
        <v>634</v>
      </c>
      <c r="C269" s="2">
        <v>19201900610</v>
      </c>
      <c r="D269" s="2">
        <v>3.4</v>
      </c>
      <c r="E269" s="572" t="s">
        <v>420</v>
      </c>
      <c r="F269" s="2" t="s">
        <v>584</v>
      </c>
      <c r="G269" s="648"/>
    </row>
    <row r="270" spans="1:7" x14ac:dyDescent="0.25">
      <c r="A270" s="2" t="s">
        <v>1224</v>
      </c>
      <c r="B270" s="27" t="s">
        <v>1223</v>
      </c>
      <c r="C270" s="2">
        <v>19201901043</v>
      </c>
      <c r="D270" s="2">
        <v>4.28</v>
      </c>
      <c r="E270" s="570" t="s">
        <v>419</v>
      </c>
      <c r="F270" s="26" t="s">
        <v>578</v>
      </c>
    </row>
    <row r="271" spans="1:7" x14ac:dyDescent="0.25">
      <c r="A271" s="2" t="s">
        <v>1224</v>
      </c>
      <c r="B271" s="27" t="s">
        <v>1223</v>
      </c>
      <c r="C271" s="2">
        <v>19201901047</v>
      </c>
      <c r="D271" s="2">
        <v>4.01</v>
      </c>
      <c r="E271" s="570" t="s">
        <v>419</v>
      </c>
      <c r="F271" s="26" t="s">
        <v>579</v>
      </c>
    </row>
    <row r="272" spans="1:7" x14ac:dyDescent="0.25">
      <c r="A272" s="2" t="s">
        <v>1224</v>
      </c>
      <c r="B272" s="27" t="s">
        <v>1223</v>
      </c>
      <c r="C272" s="2">
        <v>19201901039</v>
      </c>
      <c r="D272" s="2">
        <v>3.81</v>
      </c>
      <c r="E272" s="570" t="s">
        <v>419</v>
      </c>
      <c r="F272" s="26" t="s">
        <v>580</v>
      </c>
    </row>
    <row r="273" spans="1:7" x14ac:dyDescent="0.25">
      <c r="A273" s="2" t="s">
        <v>1224</v>
      </c>
      <c r="B273" s="27" t="s">
        <v>1223</v>
      </c>
      <c r="C273" s="2">
        <v>19201901049</v>
      </c>
      <c r="D273" s="2">
        <v>3.61</v>
      </c>
      <c r="E273" s="570" t="s">
        <v>419</v>
      </c>
      <c r="F273" s="26" t="s">
        <v>581</v>
      </c>
    </row>
    <row r="274" spans="1:7" x14ac:dyDescent="0.25">
      <c r="A274" s="2" t="s">
        <v>1224</v>
      </c>
      <c r="B274" s="27" t="s">
        <v>1223</v>
      </c>
      <c r="C274" s="2">
        <v>19201901051</v>
      </c>
      <c r="D274" s="2">
        <v>2.63</v>
      </c>
      <c r="E274" s="572" t="s">
        <v>420</v>
      </c>
      <c r="F274" s="2" t="s">
        <v>582</v>
      </c>
    </row>
    <row r="275" spans="1:7" x14ac:dyDescent="0.25">
      <c r="A275" s="2" t="s">
        <v>1224</v>
      </c>
      <c r="B275" s="26" t="s">
        <v>1225</v>
      </c>
      <c r="C275" s="2">
        <v>19201901045</v>
      </c>
      <c r="D275" s="2">
        <v>3.84</v>
      </c>
      <c r="E275" s="570" t="s">
        <v>419</v>
      </c>
      <c r="F275" s="26" t="s">
        <v>578</v>
      </c>
    </row>
    <row r="276" spans="1:7" x14ac:dyDescent="0.25">
      <c r="A276" s="2" t="s">
        <v>1224</v>
      </c>
      <c r="B276" s="26" t="s">
        <v>1225</v>
      </c>
      <c r="C276" s="2">
        <v>19201901046</v>
      </c>
      <c r="D276" s="2">
        <v>3.72</v>
      </c>
      <c r="E276" s="572" t="s">
        <v>420</v>
      </c>
      <c r="F276" s="26" t="s">
        <v>579</v>
      </c>
    </row>
    <row r="277" spans="1:7" x14ac:dyDescent="0.25">
      <c r="A277" s="2" t="s">
        <v>1224</v>
      </c>
      <c r="B277" s="26" t="s">
        <v>1225</v>
      </c>
      <c r="C277" s="2">
        <v>19201901053</v>
      </c>
      <c r="D277" s="2">
        <v>3.48</v>
      </c>
      <c r="E277" s="572" t="s">
        <v>420</v>
      </c>
      <c r="F277" s="26" t="s">
        <v>580</v>
      </c>
    </row>
    <row r="278" spans="1:7" x14ac:dyDescent="0.25">
      <c r="A278" s="2" t="s">
        <v>1224</v>
      </c>
      <c r="B278" s="26" t="s">
        <v>1225</v>
      </c>
      <c r="C278" s="2">
        <v>19201901041</v>
      </c>
      <c r="D278" s="2">
        <v>3.46</v>
      </c>
      <c r="E278" s="572" t="s">
        <v>420</v>
      </c>
      <c r="F278" s="26" t="s">
        <v>581</v>
      </c>
    </row>
    <row r="279" spans="1:7" x14ac:dyDescent="0.25">
      <c r="A279" s="2" t="s">
        <v>1224</v>
      </c>
      <c r="B279" s="26" t="s">
        <v>1225</v>
      </c>
      <c r="C279" s="2">
        <v>19201901050</v>
      </c>
      <c r="D279" s="2">
        <v>2.9</v>
      </c>
      <c r="E279" s="572" t="s">
        <v>420</v>
      </c>
      <c r="F279" s="2" t="s">
        <v>582</v>
      </c>
    </row>
    <row r="280" spans="1:7" x14ac:dyDescent="0.25">
      <c r="A280" s="2" t="s">
        <v>1224</v>
      </c>
      <c r="B280" s="26" t="s">
        <v>1226</v>
      </c>
      <c r="C280" s="2">
        <v>19201901052</v>
      </c>
      <c r="D280" s="2">
        <v>3.88</v>
      </c>
      <c r="E280" s="570" t="s">
        <v>419</v>
      </c>
      <c r="F280" s="26" t="s">
        <v>578</v>
      </c>
    </row>
    <row r="281" spans="1:7" x14ac:dyDescent="0.25">
      <c r="A281" s="2" t="s">
        <v>1224</v>
      </c>
      <c r="B281" s="26" t="s">
        <v>1226</v>
      </c>
      <c r="C281" s="2">
        <v>19201900992</v>
      </c>
      <c r="D281" s="2">
        <v>3</v>
      </c>
      <c r="E281" s="572" t="s">
        <v>420</v>
      </c>
      <c r="F281" s="26" t="s">
        <v>579</v>
      </c>
    </row>
    <row r="282" spans="1:7" x14ac:dyDescent="0.2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70" t="s">
        <v>419</v>
      </c>
      <c r="F282" s="26" t="s">
        <v>578</v>
      </c>
      <c r="G282" s="648"/>
    </row>
    <row r="283" spans="1:7" x14ac:dyDescent="0.25">
      <c r="A283" s="2" t="s">
        <v>1231</v>
      </c>
      <c r="B283" s="26" t="s">
        <v>631</v>
      </c>
      <c r="C283" s="2">
        <v>19202000098</v>
      </c>
      <c r="D283" s="2">
        <v>4.54</v>
      </c>
      <c r="E283" s="570" t="s">
        <v>419</v>
      </c>
      <c r="F283" s="26" t="s">
        <v>579</v>
      </c>
      <c r="G283" s="648"/>
    </row>
    <row r="284" spans="1:7" x14ac:dyDescent="0.25">
      <c r="A284" s="2" t="s">
        <v>1231</v>
      </c>
      <c r="B284" s="26" t="s">
        <v>631</v>
      </c>
      <c r="C284" s="2">
        <v>19202000037</v>
      </c>
      <c r="D284" s="2">
        <v>4.24</v>
      </c>
      <c r="E284" s="570" t="s">
        <v>419</v>
      </c>
      <c r="F284" s="26" t="s">
        <v>580</v>
      </c>
      <c r="G284" s="648"/>
    </row>
    <row r="285" spans="1:7" x14ac:dyDescent="0.25">
      <c r="A285" s="2" t="s">
        <v>1231</v>
      </c>
      <c r="B285" s="26" t="s">
        <v>631</v>
      </c>
      <c r="C285" s="2">
        <v>19202000029</v>
      </c>
      <c r="D285" s="2">
        <v>4.16</v>
      </c>
      <c r="E285" s="570" t="s">
        <v>419</v>
      </c>
      <c r="F285" s="26" t="s">
        <v>581</v>
      </c>
      <c r="G285" s="648"/>
    </row>
    <row r="286" spans="1:7" x14ac:dyDescent="0.2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70" t="s">
        <v>419</v>
      </c>
      <c r="F286" s="2" t="s">
        <v>582</v>
      </c>
      <c r="G286" s="648"/>
    </row>
    <row r="287" spans="1:7" x14ac:dyDescent="0.25">
      <c r="A287" s="2" t="s">
        <v>1231</v>
      </c>
      <c r="B287" s="26" t="s">
        <v>631</v>
      </c>
      <c r="C287" s="2">
        <v>19202000078</v>
      </c>
      <c r="D287" s="2">
        <v>3.74</v>
      </c>
      <c r="E287" s="570" t="s">
        <v>419</v>
      </c>
      <c r="F287" s="647" t="s">
        <v>583</v>
      </c>
      <c r="G287" s="648"/>
    </row>
    <row r="288" spans="1:7" x14ac:dyDescent="0.25">
      <c r="A288" s="2" t="s">
        <v>1231</v>
      </c>
      <c r="B288" s="26" t="s">
        <v>631</v>
      </c>
      <c r="C288" s="2">
        <v>19202000080</v>
      </c>
      <c r="D288" s="2">
        <v>2.8</v>
      </c>
      <c r="E288" s="572" t="s">
        <v>420</v>
      </c>
      <c r="F288" s="647" t="s">
        <v>584</v>
      </c>
      <c r="G288" s="648"/>
    </row>
    <row r="289" spans="1:7" x14ac:dyDescent="0.25">
      <c r="A289" s="2" t="s">
        <v>1231</v>
      </c>
      <c r="B289" s="26" t="s">
        <v>631</v>
      </c>
      <c r="C289" s="2">
        <v>19202000072</v>
      </c>
      <c r="D289" s="2">
        <v>2.74</v>
      </c>
      <c r="E289" s="572" t="s">
        <v>420</v>
      </c>
      <c r="F289" s="647" t="s">
        <v>585</v>
      </c>
      <c r="G289" s="648"/>
    </row>
    <row r="290" spans="1:7" x14ac:dyDescent="0.25">
      <c r="A290" s="2" t="s">
        <v>1231</v>
      </c>
      <c r="B290" s="26" t="s">
        <v>631</v>
      </c>
      <c r="C290" s="2">
        <v>19202000095</v>
      </c>
      <c r="D290" s="2">
        <v>2.1</v>
      </c>
      <c r="E290" s="572" t="s">
        <v>420</v>
      </c>
      <c r="F290" s="647" t="s">
        <v>586</v>
      </c>
      <c r="G290" s="648"/>
    </row>
    <row r="291" spans="1:7" x14ac:dyDescent="0.25">
      <c r="A291" s="2" t="s">
        <v>1231</v>
      </c>
      <c r="B291" s="26" t="s">
        <v>631</v>
      </c>
      <c r="C291" s="2">
        <v>19202000104</v>
      </c>
      <c r="D291" s="2">
        <v>2.06</v>
      </c>
      <c r="E291" s="572" t="s">
        <v>420</v>
      </c>
      <c r="F291" s="647" t="s">
        <v>587</v>
      </c>
      <c r="G291" s="648"/>
    </row>
    <row r="292" spans="1:7" x14ac:dyDescent="0.25">
      <c r="A292" s="2" t="s">
        <v>1231</v>
      </c>
      <c r="B292" s="26" t="s">
        <v>631</v>
      </c>
      <c r="C292" s="2">
        <v>19202000068</v>
      </c>
      <c r="D292" s="2">
        <v>2</v>
      </c>
      <c r="E292" s="572" t="s">
        <v>420</v>
      </c>
      <c r="F292" s="647" t="s">
        <v>588</v>
      </c>
      <c r="G292" s="648"/>
    </row>
    <row r="293" spans="1:7" x14ac:dyDescent="0.25">
      <c r="A293" s="2" t="s">
        <v>1231</v>
      </c>
      <c r="B293" s="26" t="s">
        <v>632</v>
      </c>
      <c r="C293" s="2">
        <v>19202000101</v>
      </c>
      <c r="D293" s="2">
        <v>4.38</v>
      </c>
      <c r="E293" s="570" t="s">
        <v>419</v>
      </c>
      <c r="F293" s="26" t="s">
        <v>578</v>
      </c>
      <c r="G293" s="648"/>
    </row>
    <row r="294" spans="1:7" x14ac:dyDescent="0.25">
      <c r="A294" s="2" t="s">
        <v>1231</v>
      </c>
      <c r="B294" s="26" t="s">
        <v>632</v>
      </c>
      <c r="C294" s="2">
        <v>19202000073</v>
      </c>
      <c r="D294" s="2">
        <v>4.04</v>
      </c>
      <c r="E294" s="570" t="s">
        <v>419</v>
      </c>
      <c r="F294" s="26" t="s">
        <v>579</v>
      </c>
      <c r="G294" s="648"/>
    </row>
    <row r="295" spans="1:7" x14ac:dyDescent="0.25">
      <c r="A295" s="2" t="s">
        <v>1231</v>
      </c>
      <c r="B295" s="26" t="s">
        <v>632</v>
      </c>
      <c r="C295" s="2">
        <v>19202000077</v>
      </c>
      <c r="D295" s="2">
        <v>4.04</v>
      </c>
      <c r="E295" s="570" t="s">
        <v>419</v>
      </c>
      <c r="F295" s="26" t="s">
        <v>580</v>
      </c>
      <c r="G295" s="648"/>
    </row>
    <row r="296" spans="1:7" x14ac:dyDescent="0.25">
      <c r="A296" s="2" t="s">
        <v>1231</v>
      </c>
      <c r="B296" s="26" t="s">
        <v>632</v>
      </c>
      <c r="C296" s="2">
        <v>19202000092</v>
      </c>
      <c r="D296" s="2">
        <v>3.72</v>
      </c>
      <c r="E296" s="570" t="s">
        <v>419</v>
      </c>
      <c r="F296" s="26" t="s">
        <v>581</v>
      </c>
      <c r="G296" s="648"/>
    </row>
    <row r="297" spans="1:7" x14ac:dyDescent="0.25">
      <c r="A297" s="2" t="s">
        <v>1231</v>
      </c>
      <c r="B297" s="26" t="s">
        <v>632</v>
      </c>
      <c r="C297" s="2">
        <v>19202000106</v>
      </c>
      <c r="D297" s="2">
        <v>3.34</v>
      </c>
      <c r="E297" s="572" t="s">
        <v>420</v>
      </c>
      <c r="F297" s="2" t="s">
        <v>582</v>
      </c>
      <c r="G297" s="648"/>
    </row>
    <row r="298" spans="1:7" x14ac:dyDescent="0.25">
      <c r="A298" s="2" t="s">
        <v>1231</v>
      </c>
      <c r="B298" s="26" t="s">
        <v>632</v>
      </c>
      <c r="C298" s="2">
        <v>19202000102</v>
      </c>
      <c r="D298" s="2">
        <v>2.8</v>
      </c>
      <c r="E298" s="572" t="s">
        <v>420</v>
      </c>
      <c r="F298" s="647" t="s">
        <v>583</v>
      </c>
      <c r="G298" s="648"/>
    </row>
    <row r="299" spans="1:7" x14ac:dyDescent="0.25">
      <c r="A299" s="2" t="s">
        <v>1231</v>
      </c>
      <c r="B299" s="26" t="s">
        <v>632</v>
      </c>
      <c r="C299" s="2">
        <v>19202000075</v>
      </c>
      <c r="D299" s="2">
        <v>2.58</v>
      </c>
      <c r="E299" s="572" t="s">
        <v>420</v>
      </c>
      <c r="F299" s="647" t="s">
        <v>584</v>
      </c>
      <c r="G299" s="648"/>
    </row>
    <row r="300" spans="1:7" x14ac:dyDescent="0.25">
      <c r="A300" s="2" t="s">
        <v>1231</v>
      </c>
      <c r="B300" s="26" t="s">
        <v>632</v>
      </c>
      <c r="C300" s="2">
        <v>19202000086</v>
      </c>
      <c r="D300" s="2">
        <v>2.48</v>
      </c>
      <c r="E300" s="572" t="s">
        <v>420</v>
      </c>
      <c r="F300" s="647" t="s">
        <v>585</v>
      </c>
      <c r="G300" s="648"/>
    </row>
    <row r="301" spans="1:7" x14ac:dyDescent="0.25">
      <c r="A301" s="2" t="s">
        <v>1231</v>
      </c>
      <c r="B301" s="26" t="s">
        <v>632</v>
      </c>
      <c r="C301" s="2">
        <v>19202000067</v>
      </c>
      <c r="D301" s="2">
        <v>2.44</v>
      </c>
      <c r="E301" s="572" t="s">
        <v>420</v>
      </c>
      <c r="F301" s="647" t="s">
        <v>586</v>
      </c>
      <c r="G301" s="648"/>
    </row>
    <row r="302" spans="1:7" x14ac:dyDescent="0.25">
      <c r="A302" s="2" t="s">
        <v>1231</v>
      </c>
      <c r="B302" s="26" t="s">
        <v>633</v>
      </c>
      <c r="C302" s="2">
        <v>19202000085</v>
      </c>
      <c r="D302" s="2">
        <v>4.28</v>
      </c>
      <c r="E302" s="570" t="s">
        <v>419</v>
      </c>
      <c r="F302" s="26" t="s">
        <v>578</v>
      </c>
      <c r="G302" s="648"/>
    </row>
    <row r="303" spans="1:7" x14ac:dyDescent="0.25">
      <c r="A303" s="2" t="s">
        <v>1231</v>
      </c>
      <c r="B303" s="26" t="s">
        <v>633</v>
      </c>
      <c r="C303" s="2">
        <v>19202000094</v>
      </c>
      <c r="D303" s="2">
        <v>4.08</v>
      </c>
      <c r="E303" s="570" t="s">
        <v>419</v>
      </c>
      <c r="F303" s="26" t="s">
        <v>579</v>
      </c>
      <c r="G303" s="648"/>
    </row>
    <row r="304" spans="1:7" x14ac:dyDescent="0.25">
      <c r="A304" s="2" t="s">
        <v>1231</v>
      </c>
      <c r="B304" s="26" t="s">
        <v>633</v>
      </c>
      <c r="C304" s="2">
        <v>19202000087</v>
      </c>
      <c r="D304" s="2">
        <v>3.9</v>
      </c>
      <c r="E304" s="570" t="s">
        <v>419</v>
      </c>
      <c r="F304" s="26" t="s">
        <v>580</v>
      </c>
      <c r="G304" s="648"/>
    </row>
    <row r="305" spans="1:7" x14ac:dyDescent="0.25">
      <c r="A305" s="2" t="s">
        <v>1231</v>
      </c>
      <c r="B305" s="26" t="s">
        <v>633</v>
      </c>
      <c r="C305" s="2">
        <v>19202000088</v>
      </c>
      <c r="D305" s="2">
        <v>3.9</v>
      </c>
      <c r="E305" s="570" t="s">
        <v>419</v>
      </c>
      <c r="F305" s="26" t="s">
        <v>581</v>
      </c>
      <c r="G305" s="648"/>
    </row>
    <row r="306" spans="1:7" x14ac:dyDescent="0.25">
      <c r="A306" s="2" t="s">
        <v>1231</v>
      </c>
      <c r="B306" s="26" t="s">
        <v>633</v>
      </c>
      <c r="C306" s="2">
        <v>19202000032</v>
      </c>
      <c r="D306" s="2">
        <v>3.84</v>
      </c>
      <c r="E306" s="570" t="s">
        <v>419</v>
      </c>
      <c r="F306" s="2" t="s">
        <v>582</v>
      </c>
      <c r="G306" s="648"/>
    </row>
    <row r="307" spans="1:7" x14ac:dyDescent="0.25">
      <c r="A307" s="2" t="s">
        <v>1231</v>
      </c>
      <c r="B307" s="26" t="s">
        <v>633</v>
      </c>
      <c r="C307" s="2">
        <v>19202000110</v>
      </c>
      <c r="D307" s="2">
        <v>3.76</v>
      </c>
      <c r="E307" s="570" t="s">
        <v>419</v>
      </c>
      <c r="F307" s="26" t="s">
        <v>583</v>
      </c>
      <c r="G307" s="648"/>
    </row>
    <row r="308" spans="1:7" x14ac:dyDescent="0.25">
      <c r="A308" s="2" t="s">
        <v>1231</v>
      </c>
      <c r="B308" s="26" t="s">
        <v>633</v>
      </c>
      <c r="C308" s="2">
        <v>19202000111</v>
      </c>
      <c r="D308" s="2">
        <v>3.72</v>
      </c>
      <c r="E308" s="572" t="s">
        <v>420</v>
      </c>
      <c r="F308" s="26" t="s">
        <v>584</v>
      </c>
      <c r="G308" s="648"/>
    </row>
    <row r="309" spans="1:7" x14ac:dyDescent="0.25">
      <c r="A309" s="2" t="s">
        <v>1231</v>
      </c>
      <c r="B309" s="26" t="s">
        <v>633</v>
      </c>
      <c r="C309" s="2">
        <v>19202000079</v>
      </c>
      <c r="D309" s="2">
        <v>3.7</v>
      </c>
      <c r="E309" s="572" t="s">
        <v>420</v>
      </c>
      <c r="F309" s="26" t="s">
        <v>585</v>
      </c>
      <c r="G309" s="648"/>
    </row>
    <row r="310" spans="1:7" x14ac:dyDescent="0.25">
      <c r="A310" s="2" t="s">
        <v>1231</v>
      </c>
      <c r="B310" s="26" t="s">
        <v>633</v>
      </c>
      <c r="C310" s="2">
        <v>19202000069</v>
      </c>
      <c r="D310" s="2">
        <v>3.62</v>
      </c>
      <c r="E310" s="572" t="s">
        <v>420</v>
      </c>
      <c r="F310" s="26" t="s">
        <v>586</v>
      </c>
      <c r="G310" s="648"/>
    </row>
    <row r="311" spans="1:7" x14ac:dyDescent="0.25">
      <c r="A311" s="2" t="s">
        <v>1231</v>
      </c>
      <c r="B311" s="26" t="s">
        <v>633</v>
      </c>
      <c r="C311" s="2">
        <v>19202000096</v>
      </c>
      <c r="D311" s="2">
        <v>3.58</v>
      </c>
      <c r="E311" s="572" t="s">
        <v>420</v>
      </c>
      <c r="F311" s="26" t="s">
        <v>587</v>
      </c>
      <c r="G311" s="648"/>
    </row>
    <row r="312" spans="1:7" x14ac:dyDescent="0.25">
      <c r="A312" s="2" t="s">
        <v>1231</v>
      </c>
      <c r="B312" s="26" t="s">
        <v>633</v>
      </c>
      <c r="C312" s="2">
        <v>19202000090</v>
      </c>
      <c r="D312" s="2">
        <v>3.52</v>
      </c>
      <c r="E312" s="572" t="s">
        <v>420</v>
      </c>
      <c r="F312" s="26" t="s">
        <v>588</v>
      </c>
      <c r="G312" s="648"/>
    </row>
    <row r="313" spans="1:7" x14ac:dyDescent="0.25">
      <c r="A313" s="2" t="s">
        <v>1231</v>
      </c>
      <c r="B313" s="26" t="s">
        <v>633</v>
      </c>
      <c r="C313" s="2">
        <v>19202000074</v>
      </c>
      <c r="D313" s="2">
        <v>3.5</v>
      </c>
      <c r="E313" s="572" t="s">
        <v>420</v>
      </c>
      <c r="F313" s="26" t="s">
        <v>589</v>
      </c>
      <c r="G313" s="648"/>
    </row>
    <row r="314" spans="1:7" x14ac:dyDescent="0.25">
      <c r="A314" s="2" t="s">
        <v>1231</v>
      </c>
      <c r="B314" s="26" t="s">
        <v>633</v>
      </c>
      <c r="C314" s="2">
        <v>19202000100</v>
      </c>
      <c r="D314" s="2">
        <v>3.46</v>
      </c>
      <c r="E314" s="572" t="s">
        <v>420</v>
      </c>
      <c r="F314" s="26" t="s">
        <v>590</v>
      </c>
      <c r="G314" s="648"/>
    </row>
    <row r="315" spans="1:7" x14ac:dyDescent="0.25">
      <c r="A315" s="2" t="s">
        <v>1231</v>
      </c>
      <c r="B315" s="26" t="s">
        <v>633</v>
      </c>
      <c r="C315" s="2">
        <v>19202000108</v>
      </c>
      <c r="D315" s="2">
        <v>3.46</v>
      </c>
      <c r="E315" s="572" t="s">
        <v>420</v>
      </c>
      <c r="F315" s="26" t="s">
        <v>591</v>
      </c>
      <c r="G315" s="648"/>
    </row>
    <row r="316" spans="1:7" x14ac:dyDescent="0.25">
      <c r="A316" s="2" t="s">
        <v>1231</v>
      </c>
      <c r="B316" s="26" t="s">
        <v>633</v>
      </c>
      <c r="C316" s="2">
        <v>19202000103</v>
      </c>
      <c r="D316" s="2">
        <v>3.42</v>
      </c>
      <c r="E316" s="572" t="s">
        <v>420</v>
      </c>
      <c r="F316" s="26" t="s">
        <v>592</v>
      </c>
      <c r="G316" s="648"/>
    </row>
    <row r="317" spans="1:7" x14ac:dyDescent="0.25">
      <c r="A317" s="2" t="s">
        <v>1231</v>
      </c>
      <c r="B317" s="26" t="s">
        <v>633</v>
      </c>
      <c r="C317" s="2">
        <v>19202000083</v>
      </c>
      <c r="D317" s="2">
        <v>2.74</v>
      </c>
      <c r="E317" s="572" t="s">
        <v>420</v>
      </c>
      <c r="F317" s="26" t="s">
        <v>593</v>
      </c>
      <c r="G317" s="648"/>
    </row>
    <row r="318" spans="1:7" x14ac:dyDescent="0.2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70" t="s">
        <v>419</v>
      </c>
      <c r="F318" s="26" t="s">
        <v>578</v>
      </c>
      <c r="G318" s="648"/>
    </row>
    <row r="319" spans="1:7" x14ac:dyDescent="0.25">
      <c r="A319" s="2" t="s">
        <v>1231</v>
      </c>
      <c r="B319" s="26" t="s">
        <v>634</v>
      </c>
      <c r="C319" s="2">
        <v>19202000109</v>
      </c>
      <c r="D319" s="2">
        <v>3.94</v>
      </c>
      <c r="E319" s="570" t="s">
        <v>419</v>
      </c>
      <c r="F319" s="26" t="s">
        <v>579</v>
      </c>
      <c r="G319" s="648"/>
    </row>
    <row r="320" spans="1:7" x14ac:dyDescent="0.25">
      <c r="A320" s="2" t="s">
        <v>1231</v>
      </c>
      <c r="B320" s="26" t="s">
        <v>634</v>
      </c>
      <c r="C320" s="2">
        <v>19202000091</v>
      </c>
      <c r="D320" s="2">
        <v>3.82</v>
      </c>
      <c r="E320" s="570" t="s">
        <v>419</v>
      </c>
      <c r="F320" s="26" t="s">
        <v>580</v>
      </c>
      <c r="G320" s="648"/>
    </row>
    <row r="321" spans="1:7" x14ac:dyDescent="0.25">
      <c r="A321" s="2" t="s">
        <v>1231</v>
      </c>
      <c r="B321" s="26" t="s">
        <v>634</v>
      </c>
      <c r="C321" s="2">
        <v>19202000076</v>
      </c>
      <c r="D321" s="2">
        <v>3.68</v>
      </c>
      <c r="E321" s="570" t="s">
        <v>419</v>
      </c>
      <c r="F321" s="26" t="s">
        <v>581</v>
      </c>
      <c r="G321" s="648"/>
    </row>
    <row r="322" spans="1:7" x14ac:dyDescent="0.25">
      <c r="A322" s="2" t="s">
        <v>1231</v>
      </c>
      <c r="B322" s="26" t="s">
        <v>634</v>
      </c>
      <c r="C322" s="2">
        <v>19202000105</v>
      </c>
      <c r="D322" s="2">
        <v>3.58</v>
      </c>
      <c r="E322" s="570" t="s">
        <v>419</v>
      </c>
      <c r="F322" s="2" t="s">
        <v>582</v>
      </c>
      <c r="G322" s="648"/>
    </row>
    <row r="323" spans="1:7" x14ac:dyDescent="0.25">
      <c r="A323" s="2" t="s">
        <v>1231</v>
      </c>
      <c r="B323" s="26" t="s">
        <v>634</v>
      </c>
      <c r="C323" s="2">
        <v>19202000081</v>
      </c>
      <c r="D323" s="2">
        <v>3.4</v>
      </c>
      <c r="E323" s="570" t="s">
        <v>419</v>
      </c>
      <c r="F323" s="26" t="s">
        <v>583</v>
      </c>
      <c r="G323" s="648"/>
    </row>
    <row r="324" spans="1:7" x14ac:dyDescent="0.25">
      <c r="A324" s="2" t="s">
        <v>1231</v>
      </c>
      <c r="B324" s="26" t="s">
        <v>634</v>
      </c>
      <c r="C324" s="2">
        <v>19202000107</v>
      </c>
      <c r="D324" s="2">
        <v>3.28</v>
      </c>
      <c r="E324" s="572" t="s">
        <v>420</v>
      </c>
      <c r="F324" s="26" t="s">
        <v>584</v>
      </c>
      <c r="G324" s="648"/>
    </row>
    <row r="325" spans="1:7" x14ac:dyDescent="0.25">
      <c r="A325" s="2" t="s">
        <v>1231</v>
      </c>
      <c r="B325" s="26" t="s">
        <v>634</v>
      </c>
      <c r="C325" s="2">
        <v>19202000089</v>
      </c>
      <c r="D325" s="2">
        <v>3.16</v>
      </c>
      <c r="E325" s="572" t="s">
        <v>420</v>
      </c>
      <c r="F325" s="26" t="s">
        <v>585</v>
      </c>
      <c r="G325" s="648"/>
    </row>
    <row r="326" spans="1:7" x14ac:dyDescent="0.25">
      <c r="A326" s="2" t="s">
        <v>1231</v>
      </c>
      <c r="B326" s="26" t="s">
        <v>634</v>
      </c>
      <c r="C326" s="2">
        <v>19202000082</v>
      </c>
      <c r="D326" s="2">
        <v>3.04</v>
      </c>
      <c r="E326" s="572" t="s">
        <v>420</v>
      </c>
      <c r="F326" s="26" t="s">
        <v>586</v>
      </c>
      <c r="G326" s="648"/>
    </row>
    <row r="327" spans="1:7" x14ac:dyDescent="0.25">
      <c r="A327" s="648"/>
    </row>
    <row r="328" spans="1:7" x14ac:dyDescent="0.25">
      <c r="A328" s="648"/>
    </row>
    <row r="329" spans="1:7" x14ac:dyDescent="0.25">
      <c r="A329" s="648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pane ySplit="2" topLeftCell="A233" activePane="bottomLeft" state="frozen"/>
      <selection pane="bottomLeft" activeCell="C253" sqref="C253"/>
    </sheetView>
  </sheetViews>
  <sheetFormatPr defaultRowHeight="15" x14ac:dyDescent="0.25"/>
  <cols>
    <col min="1" max="1" width="24.85546875" customWidth="1"/>
    <col min="2" max="2" width="78.85546875" customWidth="1"/>
    <col min="3" max="3" width="20.5703125" customWidth="1"/>
    <col min="4" max="4" width="13.140625" bestFit="1" customWidth="1"/>
    <col min="5" max="5" width="15.85546875" customWidth="1"/>
    <col min="6" max="6" width="23.85546875" style="21" customWidth="1"/>
  </cols>
  <sheetData>
    <row r="1" spans="1:6" ht="15.75" x14ac:dyDescent="0.25">
      <c r="A1" s="828" t="s">
        <v>33</v>
      </c>
      <c r="B1" s="829"/>
      <c r="C1" s="829"/>
      <c r="D1" s="829"/>
      <c r="E1" s="829"/>
      <c r="F1" s="829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2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2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2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2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2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2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2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2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2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2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2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2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2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2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.75" thickBot="1" x14ac:dyDescent="0.3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2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2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2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2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2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2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2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2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2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2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.75" thickBot="1" x14ac:dyDescent="0.3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2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2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2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2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2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2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2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2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2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.75" thickBot="1" x14ac:dyDescent="0.3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2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2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2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2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2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.75" thickBot="1" x14ac:dyDescent="0.3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2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2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2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2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2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2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2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2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2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2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2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2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2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2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2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2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.75" thickBot="1" x14ac:dyDescent="0.3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2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2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.75" thickBot="1" x14ac:dyDescent="0.3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.75" thickBot="1" x14ac:dyDescent="0.3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2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2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.75" thickBot="1" x14ac:dyDescent="0.3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2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2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2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.75" thickBot="1" x14ac:dyDescent="0.3">
      <c r="A72" s="117" t="s">
        <v>539</v>
      </c>
      <c r="B72" s="480" t="s">
        <v>561</v>
      </c>
      <c r="C72" s="481" t="s">
        <v>565</v>
      </c>
      <c r="D72" s="375">
        <v>2.5</v>
      </c>
      <c r="E72" s="216" t="s">
        <v>419</v>
      </c>
      <c r="F72" s="472" t="s">
        <v>581</v>
      </c>
    </row>
    <row r="73" spans="1:6" x14ac:dyDescent="0.2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2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2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2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2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2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2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.75" thickBot="1" x14ac:dyDescent="0.3">
      <c r="A80" s="179" t="s">
        <v>867</v>
      </c>
      <c r="B80" s="179" t="s">
        <v>866</v>
      </c>
      <c r="C80" s="179" t="s">
        <v>865</v>
      </c>
      <c r="D80" s="292">
        <v>1.92</v>
      </c>
      <c r="E80" s="384" t="s">
        <v>420</v>
      </c>
      <c r="F80" s="106">
        <v>7</v>
      </c>
    </row>
    <row r="81" spans="1:6" x14ac:dyDescent="0.25">
      <c r="A81" s="156" t="s">
        <v>1062</v>
      </c>
      <c r="B81" s="83" t="s">
        <v>537</v>
      </c>
      <c r="C81" s="49" t="str">
        <f>"619217823044"</f>
        <v>619217823044</v>
      </c>
      <c r="D81" s="543">
        <v>2.4900000000000002</v>
      </c>
      <c r="E81" s="228" t="s">
        <v>419</v>
      </c>
      <c r="F81" s="544">
        <v>6</v>
      </c>
    </row>
    <row r="82" spans="1:6" x14ac:dyDescent="0.25">
      <c r="A82" s="95" t="s">
        <v>1062</v>
      </c>
      <c r="B82" s="77" t="s">
        <v>537</v>
      </c>
      <c r="C82" s="2" t="str">
        <f>"619217823041"</f>
        <v>619217823041</v>
      </c>
      <c r="D82" s="401">
        <v>2.2599999999999998</v>
      </c>
      <c r="E82" s="225" t="s">
        <v>419</v>
      </c>
      <c r="F82" s="545">
        <v>11</v>
      </c>
    </row>
    <row r="83" spans="1:6" x14ac:dyDescent="0.25">
      <c r="A83" s="95" t="s">
        <v>1062</v>
      </c>
      <c r="B83" s="77" t="s">
        <v>537</v>
      </c>
      <c r="C83" s="2" t="str">
        <f>"619217823039"</f>
        <v>619217823039</v>
      </c>
      <c r="D83" s="401">
        <v>2.41</v>
      </c>
      <c r="E83" s="225" t="s">
        <v>419</v>
      </c>
      <c r="F83" s="545">
        <v>7</v>
      </c>
    </row>
    <row r="84" spans="1:6" x14ac:dyDescent="0.25">
      <c r="A84" s="95" t="s">
        <v>1062</v>
      </c>
      <c r="B84" s="77" t="s">
        <v>537</v>
      </c>
      <c r="C84" s="2" t="str">
        <f>"619217823037"</f>
        <v>619217823037</v>
      </c>
      <c r="D84" s="401">
        <v>2.38</v>
      </c>
      <c r="E84" s="225" t="s">
        <v>419</v>
      </c>
      <c r="F84" s="545">
        <v>9</v>
      </c>
    </row>
    <row r="85" spans="1:6" x14ac:dyDescent="0.25">
      <c r="A85" s="95" t="s">
        <v>1062</v>
      </c>
      <c r="B85" s="77" t="s">
        <v>537</v>
      </c>
      <c r="C85" s="2" t="str">
        <f>"619217823036"</f>
        <v>619217823036</v>
      </c>
      <c r="D85" s="401">
        <v>2.36</v>
      </c>
      <c r="E85" s="225" t="s">
        <v>419</v>
      </c>
      <c r="F85" s="545">
        <v>10</v>
      </c>
    </row>
    <row r="86" spans="1:6" x14ac:dyDescent="0.25">
      <c r="A86" s="95" t="s">
        <v>1062</v>
      </c>
      <c r="B86" s="77" t="s">
        <v>537</v>
      </c>
      <c r="C86" s="2" t="str">
        <f>"619217823035"</f>
        <v>619217823035</v>
      </c>
      <c r="D86" s="401">
        <v>3.26</v>
      </c>
      <c r="E86" s="225" t="s">
        <v>419</v>
      </c>
      <c r="F86" s="545">
        <v>1</v>
      </c>
    </row>
    <row r="87" spans="1:6" x14ac:dyDescent="0.25">
      <c r="A87" s="95" t="s">
        <v>1062</v>
      </c>
      <c r="B87" s="77" t="s">
        <v>537</v>
      </c>
      <c r="C87" s="2" t="str">
        <f>"619217823033"</f>
        <v>619217823033</v>
      </c>
      <c r="D87" s="401">
        <v>3.25</v>
      </c>
      <c r="E87" s="225" t="s">
        <v>419</v>
      </c>
      <c r="F87" s="545">
        <v>2</v>
      </c>
    </row>
    <row r="88" spans="1:6" x14ac:dyDescent="0.25">
      <c r="A88" s="95" t="s">
        <v>1062</v>
      </c>
      <c r="B88" s="77" t="s">
        <v>537</v>
      </c>
      <c r="C88" s="2" t="str">
        <f>"619217823032"</f>
        <v>619217823032</v>
      </c>
      <c r="D88" s="401">
        <v>2.39</v>
      </c>
      <c r="E88" s="225" t="s">
        <v>419</v>
      </c>
      <c r="F88" s="545">
        <v>8</v>
      </c>
    </row>
    <row r="89" spans="1:6" x14ac:dyDescent="0.25">
      <c r="A89" s="95" t="s">
        <v>1062</v>
      </c>
      <c r="B89" s="77" t="s">
        <v>537</v>
      </c>
      <c r="C89" s="2" t="str">
        <f>"619217823029"</f>
        <v>619217823029</v>
      </c>
      <c r="D89" s="401">
        <v>3.23</v>
      </c>
      <c r="E89" s="225" t="s">
        <v>419</v>
      </c>
      <c r="F89" s="545">
        <v>3</v>
      </c>
    </row>
    <row r="90" spans="1:6" x14ac:dyDescent="0.25">
      <c r="A90" s="95" t="s">
        <v>1062</v>
      </c>
      <c r="B90" s="77" t="s">
        <v>537</v>
      </c>
      <c r="C90" s="2" t="str">
        <f>"619217823028"</f>
        <v>619217823028</v>
      </c>
      <c r="D90" s="401">
        <v>2.56</v>
      </c>
      <c r="E90" s="225" t="s">
        <v>419</v>
      </c>
      <c r="F90" s="545">
        <v>4</v>
      </c>
    </row>
    <row r="91" spans="1:6" x14ac:dyDescent="0.25">
      <c r="A91" s="95" t="s">
        <v>1062</v>
      </c>
      <c r="B91" s="77" t="s">
        <v>537</v>
      </c>
      <c r="C91" s="2" t="str">
        <f>"619217823027"</f>
        <v>619217823027</v>
      </c>
      <c r="D91" s="401">
        <v>3.26</v>
      </c>
      <c r="E91" s="225" t="s">
        <v>419</v>
      </c>
      <c r="F91" s="545">
        <v>1</v>
      </c>
    </row>
    <row r="92" spans="1:6" x14ac:dyDescent="0.25">
      <c r="A92" s="95" t="s">
        <v>1062</v>
      </c>
      <c r="B92" s="77" t="s">
        <v>537</v>
      </c>
      <c r="C92" s="2" t="str">
        <f>"619217823026"</f>
        <v>619217823026</v>
      </c>
      <c r="D92" s="401">
        <v>2.2200000000000002</v>
      </c>
      <c r="E92" s="225" t="s">
        <v>419</v>
      </c>
      <c r="F92" s="545">
        <v>12</v>
      </c>
    </row>
    <row r="93" spans="1:6" x14ac:dyDescent="0.25">
      <c r="A93" s="95" t="s">
        <v>1062</v>
      </c>
      <c r="B93" s="77" t="s">
        <v>537</v>
      </c>
      <c r="C93" s="2" t="str">
        <f>"619217823023"</f>
        <v>619217823023</v>
      </c>
      <c r="D93" s="401">
        <v>2.52</v>
      </c>
      <c r="E93" s="225" t="s">
        <v>419</v>
      </c>
      <c r="F93" s="545">
        <v>5</v>
      </c>
    </row>
    <row r="94" spans="1:6" x14ac:dyDescent="0.25">
      <c r="A94" s="95" t="s">
        <v>1062</v>
      </c>
      <c r="B94" s="77" t="s">
        <v>537</v>
      </c>
      <c r="C94" s="2" t="str">
        <f>"619217823043"</f>
        <v>619217823043</v>
      </c>
      <c r="D94" s="401">
        <v>1.27</v>
      </c>
      <c r="E94" s="226" t="s">
        <v>420</v>
      </c>
      <c r="F94" s="545">
        <v>21</v>
      </c>
    </row>
    <row r="95" spans="1:6" x14ac:dyDescent="0.25">
      <c r="A95" s="95" t="s">
        <v>1062</v>
      </c>
      <c r="B95" s="77" t="s">
        <v>537</v>
      </c>
      <c r="C95" s="2" t="str">
        <f>"619217823042"</f>
        <v>619217823042</v>
      </c>
      <c r="D95" s="401">
        <v>2.14</v>
      </c>
      <c r="E95" s="226" t="s">
        <v>420</v>
      </c>
      <c r="F95" s="230">
        <v>16</v>
      </c>
    </row>
    <row r="96" spans="1:6" x14ac:dyDescent="0.25">
      <c r="A96" s="95" t="s">
        <v>1062</v>
      </c>
      <c r="B96" s="77" t="s">
        <v>537</v>
      </c>
      <c r="C96" s="2" t="str">
        <f>"619217823040"</f>
        <v>619217823040</v>
      </c>
      <c r="D96" s="401">
        <v>1.85</v>
      </c>
      <c r="E96" s="226" t="s">
        <v>420</v>
      </c>
      <c r="F96" s="230">
        <v>17</v>
      </c>
    </row>
    <row r="97" spans="1:6" x14ac:dyDescent="0.25">
      <c r="A97" s="95" t="s">
        <v>1062</v>
      </c>
      <c r="B97" s="77" t="s">
        <v>537</v>
      </c>
      <c r="C97" s="2" t="str">
        <f>"619217823038"</f>
        <v>619217823038</v>
      </c>
      <c r="D97" s="401">
        <v>1.81</v>
      </c>
      <c r="E97" s="226" t="s">
        <v>420</v>
      </c>
      <c r="F97" s="230">
        <v>18</v>
      </c>
    </row>
    <row r="98" spans="1:6" x14ac:dyDescent="0.25">
      <c r="A98" s="95" t="s">
        <v>1062</v>
      </c>
      <c r="B98" s="77" t="s">
        <v>537</v>
      </c>
      <c r="C98" s="2" t="str">
        <f>"619217823034"</f>
        <v>619217823034</v>
      </c>
      <c r="D98" s="401">
        <v>1.74</v>
      </c>
      <c r="E98" s="226" t="s">
        <v>420</v>
      </c>
      <c r="F98" s="230">
        <v>19</v>
      </c>
    </row>
    <row r="99" spans="1:6" x14ac:dyDescent="0.25">
      <c r="A99" s="95" t="s">
        <v>1062</v>
      </c>
      <c r="B99" s="77" t="s">
        <v>537</v>
      </c>
      <c r="C99" s="2" t="str">
        <f>"619217823031"</f>
        <v>619217823031</v>
      </c>
      <c r="D99" s="401">
        <v>2.33</v>
      </c>
      <c r="E99" s="226" t="s">
        <v>420</v>
      </c>
      <c r="F99" s="230">
        <v>14</v>
      </c>
    </row>
    <row r="100" spans="1:6" x14ac:dyDescent="0.25">
      <c r="A100" s="95" t="s">
        <v>1062</v>
      </c>
      <c r="B100" s="77" t="s">
        <v>537</v>
      </c>
      <c r="C100" s="2" t="str">
        <f>"619217823024"</f>
        <v>619217823024</v>
      </c>
      <c r="D100" s="401">
        <v>2.29</v>
      </c>
      <c r="E100" s="226" t="s">
        <v>420</v>
      </c>
      <c r="F100" s="230">
        <v>15</v>
      </c>
    </row>
    <row r="101" spans="1:6" x14ac:dyDescent="0.25">
      <c r="A101" s="95" t="s">
        <v>1062</v>
      </c>
      <c r="B101" s="77" t="s">
        <v>537</v>
      </c>
      <c r="C101" s="2" t="str">
        <f>"619217823022"</f>
        <v>619217823022</v>
      </c>
      <c r="D101" s="401">
        <v>2.34</v>
      </c>
      <c r="E101" s="226" t="s">
        <v>420</v>
      </c>
      <c r="F101" s="230">
        <v>13</v>
      </c>
    </row>
    <row r="102" spans="1:6" x14ac:dyDescent="0.25">
      <c r="A102" s="95" t="s">
        <v>1062</v>
      </c>
      <c r="B102" s="77" t="s">
        <v>537</v>
      </c>
      <c r="C102" s="2" t="str">
        <f>"619217823021"</f>
        <v>619217823021</v>
      </c>
      <c r="D102" s="401">
        <v>1.31</v>
      </c>
      <c r="E102" s="226" t="s">
        <v>420</v>
      </c>
      <c r="F102" s="230">
        <v>20</v>
      </c>
    </row>
    <row r="103" spans="1:6" x14ac:dyDescent="0.25">
      <c r="A103" s="95" t="s">
        <v>1062</v>
      </c>
      <c r="B103" s="77" t="s">
        <v>557</v>
      </c>
      <c r="C103" s="2" t="str">
        <f>"619217823030"</f>
        <v>619217823030</v>
      </c>
      <c r="D103" s="401">
        <v>3.05</v>
      </c>
      <c r="E103" s="225" t="s">
        <v>419</v>
      </c>
      <c r="F103" s="545">
        <v>1</v>
      </c>
    </row>
    <row r="104" spans="1:6" x14ac:dyDescent="0.25">
      <c r="A104" s="235" t="s">
        <v>1062</v>
      </c>
      <c r="B104" s="489" t="s">
        <v>561</v>
      </c>
      <c r="C104" s="179" t="str">
        <f>"619217823025"</f>
        <v>619217823025</v>
      </c>
      <c r="D104" s="554">
        <v>3.15</v>
      </c>
      <c r="E104" s="367" t="s">
        <v>419</v>
      </c>
      <c r="F104" s="606">
        <v>1</v>
      </c>
    </row>
    <row r="105" spans="1:6" x14ac:dyDescent="0.2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2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2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2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2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2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2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2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2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2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2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2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2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2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2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2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2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2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6" customFormat="1" ht="15.75" thickBot="1" x14ac:dyDescent="0.3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25">
      <c r="A124" s="626" t="s">
        <v>1149</v>
      </c>
      <c r="B124" s="221" t="s">
        <v>1150</v>
      </c>
      <c r="C124" s="635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2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2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2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2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2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2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2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2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2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2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2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2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2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2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2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2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2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2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2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25">
      <c r="A144" s="26" t="s">
        <v>1149</v>
      </c>
      <c r="B144" s="489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25">
      <c r="A145" s="26" t="s">
        <v>1149</v>
      </c>
      <c r="B145" s="489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2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2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2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2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2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2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2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2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2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2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2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2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25">
      <c r="A158" s="633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25">
      <c r="A159" s="633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25">
      <c r="A160" s="633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25">
      <c r="A161" s="633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25">
      <c r="A162" s="633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25">
      <c r="A163" s="633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25">
      <c r="A164" s="633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25">
      <c r="A165" s="633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25">
      <c r="A166" s="633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25">
      <c r="A167" s="633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25">
      <c r="A168" s="633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25">
      <c r="A169" s="633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25">
      <c r="A170" s="633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25">
      <c r="A171" s="633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25">
      <c r="A172" s="633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25">
      <c r="A173" s="633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25">
      <c r="A174" s="633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25">
      <c r="A175" s="633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2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8"/>
    </row>
    <row r="177" spans="1:7" x14ac:dyDescent="0.2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8"/>
    </row>
    <row r="178" spans="1:7" x14ac:dyDescent="0.2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8"/>
    </row>
    <row r="179" spans="1:7" x14ac:dyDescent="0.2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8"/>
    </row>
    <row r="180" spans="1:7" x14ac:dyDescent="0.2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8"/>
    </row>
    <row r="181" spans="1:7" x14ac:dyDescent="0.2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8"/>
    </row>
    <row r="182" spans="1:7" x14ac:dyDescent="0.2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8"/>
    </row>
    <row r="183" spans="1:7" x14ac:dyDescent="0.2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8"/>
    </row>
    <row r="184" spans="1:7" x14ac:dyDescent="0.2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8"/>
    </row>
    <row r="185" spans="1:7" x14ac:dyDescent="0.2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2" t="s">
        <v>587</v>
      </c>
      <c r="G185" s="648"/>
    </row>
    <row r="186" spans="1:7" x14ac:dyDescent="0.2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2" t="s">
        <v>588</v>
      </c>
      <c r="G186" s="648"/>
    </row>
    <row r="187" spans="1:7" x14ac:dyDescent="0.2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2" t="s">
        <v>589</v>
      </c>
      <c r="G187" s="648"/>
    </row>
    <row r="188" spans="1:7" x14ac:dyDescent="0.2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2" t="s">
        <v>590</v>
      </c>
      <c r="G188" s="648"/>
    </row>
    <row r="189" spans="1:7" x14ac:dyDescent="0.2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2" t="s">
        <v>591</v>
      </c>
      <c r="G189" s="648"/>
    </row>
    <row r="190" spans="1:7" x14ac:dyDescent="0.2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2" t="s">
        <v>592</v>
      </c>
      <c r="G190" s="648"/>
    </row>
    <row r="191" spans="1:7" x14ac:dyDescent="0.2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2" t="s">
        <v>593</v>
      </c>
      <c r="G191" s="648"/>
    </row>
    <row r="192" spans="1:7" x14ac:dyDescent="0.2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2" t="s">
        <v>594</v>
      </c>
      <c r="G192" s="648"/>
    </row>
    <row r="193" spans="1:7" x14ac:dyDescent="0.25">
      <c r="A193" s="788" t="s">
        <v>1259</v>
      </c>
      <c r="B193" s="178" t="s">
        <v>1150</v>
      </c>
      <c r="C193" s="648">
        <v>19202000667</v>
      </c>
      <c r="D193" s="648">
        <v>3.02</v>
      </c>
      <c r="E193" s="367" t="s">
        <v>419</v>
      </c>
      <c r="F193" s="5"/>
    </row>
    <row r="194" spans="1:7" x14ac:dyDescent="0.25">
      <c r="A194" s="789" t="s">
        <v>1259</v>
      </c>
      <c r="B194" s="25" t="s">
        <v>1150</v>
      </c>
      <c r="C194" s="2">
        <v>19202000666</v>
      </c>
      <c r="D194" s="2">
        <v>2.91</v>
      </c>
      <c r="E194" s="225" t="s">
        <v>419</v>
      </c>
      <c r="F194" s="5"/>
    </row>
    <row r="195" spans="1:7" x14ac:dyDescent="0.25">
      <c r="A195" s="789" t="s">
        <v>1259</v>
      </c>
      <c r="B195" s="25" t="s">
        <v>1150</v>
      </c>
      <c r="C195" s="2">
        <v>19202000663</v>
      </c>
      <c r="D195" s="2">
        <v>2.4700000000000002</v>
      </c>
      <c r="E195" s="225" t="s">
        <v>419</v>
      </c>
      <c r="F195" s="5"/>
    </row>
    <row r="196" spans="1:7" x14ac:dyDescent="0.25">
      <c r="A196" s="789" t="s">
        <v>1259</v>
      </c>
      <c r="B196" s="25" t="s">
        <v>1150</v>
      </c>
      <c r="C196" s="2">
        <v>19202000677</v>
      </c>
      <c r="D196" s="2">
        <v>2.46</v>
      </c>
      <c r="E196" s="225" t="s">
        <v>419</v>
      </c>
      <c r="F196" s="5"/>
    </row>
    <row r="197" spans="1:7" x14ac:dyDescent="0.25">
      <c r="A197" s="789" t="s">
        <v>1259</v>
      </c>
      <c r="B197" s="25" t="s">
        <v>1150</v>
      </c>
      <c r="C197" s="2">
        <v>19202000654</v>
      </c>
      <c r="D197" s="2">
        <v>2.35</v>
      </c>
      <c r="E197" s="225" t="s">
        <v>419</v>
      </c>
      <c r="F197" s="5"/>
    </row>
    <row r="198" spans="1:7" x14ac:dyDescent="0.25">
      <c r="A198" s="789" t="s">
        <v>1259</v>
      </c>
      <c r="B198" s="25" t="s">
        <v>1150</v>
      </c>
      <c r="C198" s="2">
        <v>19202000665</v>
      </c>
      <c r="D198" s="2">
        <v>2.2999999999999998</v>
      </c>
      <c r="E198" s="225" t="s">
        <v>419</v>
      </c>
      <c r="F198" s="5"/>
    </row>
    <row r="199" spans="1:7" x14ac:dyDescent="0.25">
      <c r="A199" s="789" t="s">
        <v>1259</v>
      </c>
      <c r="B199" s="25" t="s">
        <v>1150</v>
      </c>
      <c r="C199" s="2">
        <v>19202000670</v>
      </c>
      <c r="D199" s="2">
        <v>2.2400000000000002</v>
      </c>
      <c r="E199" s="225" t="s">
        <v>419</v>
      </c>
      <c r="F199" s="5"/>
    </row>
    <row r="200" spans="1:7" x14ac:dyDescent="0.25">
      <c r="A200" s="789" t="s">
        <v>1259</v>
      </c>
      <c r="B200" s="25" t="s">
        <v>1150</v>
      </c>
      <c r="C200" s="2">
        <v>19202000675</v>
      </c>
      <c r="D200" s="2">
        <v>2.17</v>
      </c>
      <c r="E200" s="225" t="s">
        <v>419</v>
      </c>
      <c r="F200" s="5"/>
    </row>
    <row r="201" spans="1:7" x14ac:dyDescent="0.25">
      <c r="A201" s="789" t="s">
        <v>1259</v>
      </c>
      <c r="B201" s="25" t="s">
        <v>1150</v>
      </c>
      <c r="C201" s="2">
        <v>19202000676</v>
      </c>
      <c r="D201" s="2">
        <v>2.2799999999999998</v>
      </c>
      <c r="E201" s="226" t="s">
        <v>420</v>
      </c>
      <c r="F201" s="5"/>
    </row>
    <row r="202" spans="1:7" x14ac:dyDescent="0.25">
      <c r="A202" s="789" t="s">
        <v>1259</v>
      </c>
      <c r="B202" s="25" t="s">
        <v>1150</v>
      </c>
      <c r="C202" s="2">
        <v>19202000664</v>
      </c>
      <c r="D202" s="2">
        <v>2.2599999999999998</v>
      </c>
      <c r="E202" s="226" t="s">
        <v>420</v>
      </c>
      <c r="F202" s="5"/>
    </row>
    <row r="203" spans="1:7" x14ac:dyDescent="0.25">
      <c r="A203" s="789" t="s">
        <v>1259</v>
      </c>
      <c r="B203" s="25" t="s">
        <v>1150</v>
      </c>
      <c r="C203" s="2">
        <v>19202000668</v>
      </c>
      <c r="D203" s="2">
        <v>2.23</v>
      </c>
      <c r="E203" s="226" t="s">
        <v>420</v>
      </c>
      <c r="F203" s="5"/>
    </row>
    <row r="204" spans="1:7" x14ac:dyDescent="0.25">
      <c r="A204" s="789" t="s">
        <v>1259</v>
      </c>
      <c r="B204" s="25" t="s">
        <v>1150</v>
      </c>
      <c r="C204" s="2">
        <v>19202000669</v>
      </c>
      <c r="D204" s="2">
        <v>2.04</v>
      </c>
      <c r="E204" s="226" t="s">
        <v>420</v>
      </c>
      <c r="F204" s="5"/>
    </row>
    <row r="205" spans="1:7" x14ac:dyDescent="0.25">
      <c r="A205" s="789" t="s">
        <v>1259</v>
      </c>
      <c r="B205" s="25" t="s">
        <v>1150</v>
      </c>
      <c r="C205" s="2">
        <v>19202000672</v>
      </c>
      <c r="D205" s="2">
        <v>1.85</v>
      </c>
      <c r="E205" s="226" t="s">
        <v>420</v>
      </c>
      <c r="F205" s="5"/>
    </row>
    <row r="206" spans="1:7" x14ac:dyDescent="0.25">
      <c r="A206" s="789" t="s">
        <v>1259</v>
      </c>
      <c r="B206" s="25" t="s">
        <v>1150</v>
      </c>
      <c r="C206" s="2">
        <v>19202000671</v>
      </c>
      <c r="D206" s="2">
        <v>1.74</v>
      </c>
      <c r="E206" s="226" t="s">
        <v>420</v>
      </c>
      <c r="F206" s="5"/>
    </row>
    <row r="207" spans="1:7" x14ac:dyDescent="0.25">
      <c r="A207" s="789" t="s">
        <v>1259</v>
      </c>
      <c r="B207" s="25" t="s">
        <v>1150</v>
      </c>
      <c r="C207" s="2">
        <v>19202000674</v>
      </c>
      <c r="D207" s="2">
        <v>1.5</v>
      </c>
      <c r="E207" s="226" t="s">
        <v>420</v>
      </c>
      <c r="F207" s="5"/>
    </row>
    <row r="208" spans="1:7" x14ac:dyDescent="0.25">
      <c r="A208" s="2" t="s">
        <v>1267</v>
      </c>
      <c r="B208" s="201" t="s">
        <v>1230</v>
      </c>
      <c r="C208" s="2">
        <v>19202000833</v>
      </c>
      <c r="D208" s="2">
        <v>3.18</v>
      </c>
      <c r="E208" s="225" t="s">
        <v>419</v>
      </c>
      <c r="F208" s="2"/>
      <c r="G208" s="648"/>
    </row>
    <row r="209" spans="1:7" x14ac:dyDescent="0.25">
      <c r="A209" s="2" t="s">
        <v>1267</v>
      </c>
      <c r="B209" s="201" t="s">
        <v>1230</v>
      </c>
      <c r="C209" s="2">
        <v>19202000846</v>
      </c>
      <c r="D209" s="2">
        <v>3.16</v>
      </c>
      <c r="E209" s="225" t="s">
        <v>419</v>
      </c>
      <c r="F209" s="2"/>
      <c r="G209" s="648"/>
    </row>
    <row r="210" spans="1:7" x14ac:dyDescent="0.25">
      <c r="A210" s="2" t="s">
        <v>1267</v>
      </c>
      <c r="B210" s="201" t="s">
        <v>1230</v>
      </c>
      <c r="C210" s="2">
        <v>19202000850</v>
      </c>
      <c r="D210" s="2">
        <v>3.09</v>
      </c>
      <c r="E210" s="225" t="s">
        <v>419</v>
      </c>
      <c r="F210" s="2"/>
      <c r="G210" s="648"/>
    </row>
    <row r="211" spans="1:7" x14ac:dyDescent="0.25">
      <c r="A211" s="2" t="s">
        <v>1267</v>
      </c>
      <c r="B211" s="201" t="s">
        <v>1230</v>
      </c>
      <c r="C211" s="2">
        <v>19202000847</v>
      </c>
      <c r="D211" s="2">
        <v>3.05</v>
      </c>
      <c r="E211" s="225" t="s">
        <v>419</v>
      </c>
      <c r="F211" s="2"/>
      <c r="G211" s="648"/>
    </row>
    <row r="212" spans="1:7" x14ac:dyDescent="0.25">
      <c r="A212" s="2" t="s">
        <v>1267</v>
      </c>
      <c r="B212" s="201" t="s">
        <v>1230</v>
      </c>
      <c r="C212" s="2">
        <v>19202000842</v>
      </c>
      <c r="D212" s="2">
        <v>2.89</v>
      </c>
      <c r="E212" s="225" t="s">
        <v>419</v>
      </c>
      <c r="F212" s="2"/>
      <c r="G212" s="648"/>
    </row>
    <row r="213" spans="1:7" x14ac:dyDescent="0.25">
      <c r="A213" s="2" t="s">
        <v>1267</v>
      </c>
      <c r="B213" s="201" t="s">
        <v>1230</v>
      </c>
      <c r="C213" s="2">
        <v>19202000812</v>
      </c>
      <c r="D213" s="2">
        <v>2.85</v>
      </c>
      <c r="E213" s="225" t="s">
        <v>419</v>
      </c>
      <c r="F213" s="2"/>
      <c r="G213" s="648"/>
    </row>
    <row r="214" spans="1:7" x14ac:dyDescent="0.25">
      <c r="A214" s="2" t="s">
        <v>1267</v>
      </c>
      <c r="B214" s="201" t="s">
        <v>1230</v>
      </c>
      <c r="C214" s="2">
        <v>19202000835</v>
      </c>
      <c r="D214" s="2">
        <v>2.84</v>
      </c>
      <c r="E214" s="225" t="s">
        <v>419</v>
      </c>
      <c r="F214" s="2"/>
      <c r="G214" s="648"/>
    </row>
    <row r="215" spans="1:7" x14ac:dyDescent="0.25">
      <c r="A215" s="2" t="s">
        <v>1267</v>
      </c>
      <c r="B215" s="201" t="s">
        <v>1230</v>
      </c>
      <c r="C215" s="2">
        <v>19202000845</v>
      </c>
      <c r="D215" s="2">
        <v>2.75</v>
      </c>
      <c r="E215" s="225" t="s">
        <v>419</v>
      </c>
      <c r="F215" s="2"/>
      <c r="G215" s="648"/>
    </row>
    <row r="216" spans="1:7" x14ac:dyDescent="0.25">
      <c r="A216" s="2" t="s">
        <v>1267</v>
      </c>
      <c r="B216" s="201" t="s">
        <v>1230</v>
      </c>
      <c r="C216" s="2">
        <v>19202000852</v>
      </c>
      <c r="D216" s="2">
        <v>2.66</v>
      </c>
      <c r="E216" s="225" t="s">
        <v>419</v>
      </c>
      <c r="F216" s="2"/>
      <c r="G216" s="648"/>
    </row>
    <row r="217" spans="1:7" x14ac:dyDescent="0.25">
      <c r="A217" s="2" t="s">
        <v>1267</v>
      </c>
      <c r="B217" s="201" t="s">
        <v>1230</v>
      </c>
      <c r="C217" s="2">
        <v>19202000841</v>
      </c>
      <c r="D217" s="2">
        <v>2.6</v>
      </c>
      <c r="E217" s="225" t="s">
        <v>419</v>
      </c>
      <c r="F217" s="2"/>
      <c r="G217" s="648"/>
    </row>
    <row r="218" spans="1:7" x14ac:dyDescent="0.25">
      <c r="A218" s="2" t="s">
        <v>1267</v>
      </c>
      <c r="B218" s="201" t="s">
        <v>1230</v>
      </c>
      <c r="C218" s="2">
        <v>19202000853</v>
      </c>
      <c r="D218" s="2">
        <v>2.4300000000000002</v>
      </c>
      <c r="E218" s="225" t="s">
        <v>419</v>
      </c>
      <c r="F218" s="2"/>
      <c r="G218" s="648"/>
    </row>
    <row r="219" spans="1:7" x14ac:dyDescent="0.25">
      <c r="A219" s="2" t="s">
        <v>1267</v>
      </c>
      <c r="B219" s="201" t="s">
        <v>1230</v>
      </c>
      <c r="C219" s="2">
        <v>19202000849</v>
      </c>
      <c r="D219" s="2">
        <v>2.42</v>
      </c>
      <c r="E219" s="225" t="s">
        <v>419</v>
      </c>
      <c r="F219" s="2"/>
      <c r="G219" s="648"/>
    </row>
    <row r="220" spans="1:7" x14ac:dyDescent="0.25">
      <c r="A220" s="2" t="s">
        <v>1267</v>
      </c>
      <c r="B220" s="201" t="s">
        <v>1230</v>
      </c>
      <c r="C220" s="2">
        <v>19202000839</v>
      </c>
      <c r="D220" s="2">
        <v>2.36</v>
      </c>
      <c r="E220" s="225" t="s">
        <v>419</v>
      </c>
      <c r="F220" s="2"/>
      <c r="G220" s="648"/>
    </row>
    <row r="221" spans="1:7" x14ac:dyDescent="0.25">
      <c r="A221" s="2" t="s">
        <v>1267</v>
      </c>
      <c r="B221" s="201" t="s">
        <v>1230</v>
      </c>
      <c r="C221" s="2">
        <v>19202000856</v>
      </c>
      <c r="D221" s="2">
        <v>2.27</v>
      </c>
      <c r="E221" s="225" t="s">
        <v>419</v>
      </c>
      <c r="F221" s="2"/>
      <c r="G221" s="648"/>
    </row>
    <row r="222" spans="1:7" x14ac:dyDescent="0.25">
      <c r="A222" s="2" t="s">
        <v>1267</v>
      </c>
      <c r="B222" s="201" t="s">
        <v>1230</v>
      </c>
      <c r="C222" s="2">
        <v>19202000782</v>
      </c>
      <c r="D222" s="2">
        <v>2.21</v>
      </c>
      <c r="E222" s="225" t="s">
        <v>419</v>
      </c>
      <c r="F222" s="2"/>
      <c r="G222" s="648"/>
    </row>
    <row r="223" spans="1:7" x14ac:dyDescent="0.25">
      <c r="A223" s="2" t="s">
        <v>1267</v>
      </c>
      <c r="B223" s="201" t="s">
        <v>1230</v>
      </c>
      <c r="C223" s="2">
        <v>19202000857</v>
      </c>
      <c r="D223" s="2">
        <v>2.15</v>
      </c>
      <c r="E223" s="226" t="s">
        <v>420</v>
      </c>
      <c r="F223" s="2"/>
      <c r="G223" s="648"/>
    </row>
    <row r="224" spans="1:7" x14ac:dyDescent="0.25">
      <c r="A224" s="2" t="s">
        <v>1267</v>
      </c>
      <c r="B224" s="201" t="s">
        <v>1230</v>
      </c>
      <c r="C224" s="2">
        <v>19202000858</v>
      </c>
      <c r="D224" s="2">
        <v>1.8</v>
      </c>
      <c r="E224" s="226" t="s">
        <v>420</v>
      </c>
      <c r="F224" s="2"/>
      <c r="G224" s="648"/>
    </row>
    <row r="225" spans="1:7" x14ac:dyDescent="0.25">
      <c r="A225" s="2" t="s">
        <v>1267</v>
      </c>
      <c r="B225" s="201" t="s">
        <v>1230</v>
      </c>
      <c r="C225" s="2">
        <v>19202000854</v>
      </c>
      <c r="D225" s="2">
        <v>1.64</v>
      </c>
      <c r="E225" s="226" t="s">
        <v>420</v>
      </c>
      <c r="F225" s="2"/>
      <c r="G225" s="648"/>
    </row>
    <row r="226" spans="1:7" x14ac:dyDescent="0.25">
      <c r="A226" s="2" t="s">
        <v>1267</v>
      </c>
      <c r="B226" s="201" t="s">
        <v>1230</v>
      </c>
      <c r="C226" s="2">
        <v>19202000843</v>
      </c>
      <c r="D226" s="2">
        <v>1.35</v>
      </c>
      <c r="E226" s="226" t="s">
        <v>420</v>
      </c>
      <c r="F226" s="2"/>
      <c r="G226" s="648"/>
    </row>
    <row r="227" spans="1:7" x14ac:dyDescent="0.25">
      <c r="A227" s="2" t="s">
        <v>1267</v>
      </c>
      <c r="B227" s="201" t="s">
        <v>1230</v>
      </c>
      <c r="C227" s="2">
        <v>19202000840</v>
      </c>
      <c r="D227" s="2">
        <v>1.28</v>
      </c>
      <c r="E227" s="226" t="s">
        <v>420</v>
      </c>
      <c r="F227" s="2"/>
      <c r="G227" s="648"/>
    </row>
    <row r="228" spans="1:7" x14ac:dyDescent="0.25">
      <c r="A228" s="2" t="s">
        <v>1276</v>
      </c>
      <c r="B228" s="2" t="s">
        <v>1277</v>
      </c>
      <c r="C228" s="2">
        <v>19202100082</v>
      </c>
      <c r="D228" s="2">
        <v>3.18</v>
      </c>
      <c r="E228" s="225" t="s">
        <v>419</v>
      </c>
      <c r="F228" s="2"/>
      <c r="G228" s="648" t="s">
        <v>1074</v>
      </c>
    </row>
    <row r="229" spans="1:7" x14ac:dyDescent="0.25">
      <c r="A229" s="2" t="s">
        <v>1276</v>
      </c>
      <c r="B229" s="2" t="s">
        <v>1277</v>
      </c>
      <c r="C229" s="2">
        <v>19202100073</v>
      </c>
      <c r="D229" s="2">
        <v>2.77</v>
      </c>
      <c r="E229" s="225" t="s">
        <v>419</v>
      </c>
      <c r="F229" s="2"/>
      <c r="G229" s="648" t="s">
        <v>1074</v>
      </c>
    </row>
    <row r="230" spans="1:7" x14ac:dyDescent="0.25">
      <c r="A230" s="2" t="s">
        <v>1276</v>
      </c>
      <c r="B230" s="2" t="s">
        <v>1277</v>
      </c>
      <c r="C230" s="2">
        <v>19202100087</v>
      </c>
      <c r="D230" s="2">
        <v>2.76</v>
      </c>
      <c r="E230" s="225" t="s">
        <v>419</v>
      </c>
      <c r="F230" s="2"/>
      <c r="G230" s="648" t="s">
        <v>1074</v>
      </c>
    </row>
    <row r="231" spans="1:7" x14ac:dyDescent="0.25">
      <c r="A231" s="2" t="s">
        <v>1276</v>
      </c>
      <c r="B231" s="2" t="s">
        <v>1277</v>
      </c>
      <c r="C231" s="2">
        <v>19202100029</v>
      </c>
      <c r="D231" s="2">
        <v>2.69</v>
      </c>
      <c r="E231" s="225" t="s">
        <v>419</v>
      </c>
      <c r="F231" s="2"/>
      <c r="G231" s="648" t="s">
        <v>1074</v>
      </c>
    </row>
    <row r="232" spans="1:7" x14ac:dyDescent="0.25">
      <c r="A232" s="2" t="s">
        <v>1276</v>
      </c>
      <c r="B232" s="2" t="s">
        <v>1277</v>
      </c>
      <c r="C232" s="2">
        <v>19202100080</v>
      </c>
      <c r="D232" s="2">
        <v>2.6</v>
      </c>
      <c r="E232" s="225" t="s">
        <v>419</v>
      </c>
      <c r="F232" s="2"/>
      <c r="G232" s="648" t="s">
        <v>1074</v>
      </c>
    </row>
    <row r="233" spans="1:7" x14ac:dyDescent="0.25">
      <c r="A233" s="2" t="s">
        <v>1276</v>
      </c>
      <c r="B233" s="2" t="s">
        <v>1277</v>
      </c>
      <c r="C233" s="2">
        <v>19202100043</v>
      </c>
      <c r="D233" s="2">
        <v>2.5</v>
      </c>
      <c r="E233" s="225" t="s">
        <v>419</v>
      </c>
      <c r="F233" s="2"/>
      <c r="G233" s="648" t="s">
        <v>1074</v>
      </c>
    </row>
    <row r="234" spans="1:7" x14ac:dyDescent="0.25">
      <c r="A234" s="2" t="s">
        <v>1276</v>
      </c>
      <c r="B234" s="2" t="s">
        <v>1277</v>
      </c>
      <c r="C234" s="2">
        <v>19202100042</v>
      </c>
      <c r="D234" s="2">
        <v>2.41</v>
      </c>
      <c r="E234" s="225" t="s">
        <v>419</v>
      </c>
      <c r="F234" s="2"/>
      <c r="G234" s="648" t="s">
        <v>1074</v>
      </c>
    </row>
    <row r="235" spans="1:7" x14ac:dyDescent="0.25">
      <c r="A235" s="2" t="s">
        <v>1276</v>
      </c>
      <c r="B235" s="2" t="s">
        <v>1277</v>
      </c>
      <c r="C235" s="2">
        <v>19202100088</v>
      </c>
      <c r="D235" s="2">
        <v>2.4</v>
      </c>
      <c r="E235" s="225" t="s">
        <v>419</v>
      </c>
      <c r="F235" s="2"/>
      <c r="G235" s="648" t="s">
        <v>1074</v>
      </c>
    </row>
    <row r="236" spans="1:7" x14ac:dyDescent="0.25">
      <c r="A236" s="2" t="s">
        <v>1276</v>
      </c>
      <c r="B236" s="2" t="s">
        <v>1277</v>
      </c>
      <c r="C236" s="2">
        <v>19202100089</v>
      </c>
      <c r="D236" s="2">
        <v>2.34</v>
      </c>
      <c r="E236" s="225" t="s">
        <v>419</v>
      </c>
      <c r="F236" s="2"/>
      <c r="G236" s="648" t="s">
        <v>1074</v>
      </c>
    </row>
    <row r="237" spans="1:7" x14ac:dyDescent="0.25">
      <c r="A237" s="2" t="s">
        <v>1276</v>
      </c>
      <c r="B237" s="2" t="s">
        <v>1277</v>
      </c>
      <c r="C237" s="2">
        <v>19202100086</v>
      </c>
      <c r="D237" s="2">
        <v>2.17</v>
      </c>
      <c r="E237" s="225" t="s">
        <v>419</v>
      </c>
      <c r="F237" s="2"/>
      <c r="G237" s="648" t="s">
        <v>1074</v>
      </c>
    </row>
    <row r="238" spans="1:7" x14ac:dyDescent="0.25">
      <c r="A238" s="2" t="s">
        <v>1276</v>
      </c>
      <c r="B238" s="2" t="s">
        <v>1277</v>
      </c>
      <c r="C238" s="2">
        <v>19202100076</v>
      </c>
      <c r="D238" s="2">
        <v>2.0099999999999998</v>
      </c>
      <c r="E238" s="225" t="s">
        <v>419</v>
      </c>
      <c r="F238" s="2"/>
      <c r="G238" s="648" t="s">
        <v>1074</v>
      </c>
    </row>
    <row r="239" spans="1:7" x14ac:dyDescent="0.25">
      <c r="A239" s="2" t="s">
        <v>1276</v>
      </c>
      <c r="B239" s="2" t="s">
        <v>1277</v>
      </c>
      <c r="C239" s="2">
        <v>19202100075</v>
      </c>
      <c r="D239" s="2">
        <v>1.85</v>
      </c>
      <c r="E239" s="226" t="s">
        <v>420</v>
      </c>
      <c r="F239" s="2"/>
      <c r="G239" s="648" t="s">
        <v>1141</v>
      </c>
    </row>
    <row r="240" spans="1:7" x14ac:dyDescent="0.25">
      <c r="A240" s="2" t="s">
        <v>1276</v>
      </c>
      <c r="B240" s="2" t="s">
        <v>1277</v>
      </c>
      <c r="C240" s="2">
        <v>19202100084</v>
      </c>
      <c r="D240" s="2">
        <v>1.29</v>
      </c>
      <c r="E240" s="226" t="s">
        <v>420</v>
      </c>
      <c r="F240" s="2"/>
      <c r="G240" s="648" t="s">
        <v>1141</v>
      </c>
    </row>
    <row r="241" spans="1:6" x14ac:dyDescent="0.25">
      <c r="A241" s="2" t="s">
        <v>1276</v>
      </c>
      <c r="B241" s="2" t="s">
        <v>1278</v>
      </c>
      <c r="C241" s="2">
        <v>19202100028</v>
      </c>
      <c r="D241" s="2">
        <v>3.19</v>
      </c>
      <c r="E241" s="225" t="s">
        <v>419</v>
      </c>
      <c r="F241" s="5"/>
    </row>
    <row r="242" spans="1:6" x14ac:dyDescent="0.25">
      <c r="A242" s="2" t="s">
        <v>1276</v>
      </c>
      <c r="B242" s="2" t="s">
        <v>1279</v>
      </c>
      <c r="C242" s="2">
        <v>19202100072</v>
      </c>
      <c r="D242" s="2">
        <v>3.11</v>
      </c>
      <c r="E242" s="225" t="s">
        <v>419</v>
      </c>
      <c r="F242" s="5"/>
    </row>
    <row r="243" spans="1:6" x14ac:dyDescent="0.25">
      <c r="A243" s="2" t="s">
        <v>1276</v>
      </c>
      <c r="B243" s="2" t="s">
        <v>1280</v>
      </c>
      <c r="C243" s="2">
        <v>19202100038</v>
      </c>
      <c r="D243" s="2">
        <v>2.99</v>
      </c>
      <c r="E243" s="225" t="s">
        <v>419</v>
      </c>
      <c r="F243" s="5"/>
    </row>
    <row r="244" spans="1:6" x14ac:dyDescent="0.25">
      <c r="A244" s="2" t="s">
        <v>1276</v>
      </c>
      <c r="B244" s="2" t="s">
        <v>1281</v>
      </c>
      <c r="C244" s="2">
        <v>19202100077</v>
      </c>
      <c r="D244" s="2">
        <v>2.93</v>
      </c>
      <c r="E244" s="225" t="s">
        <v>419</v>
      </c>
      <c r="F244" s="5"/>
    </row>
    <row r="245" spans="1:6" x14ac:dyDescent="0.25">
      <c r="A245" s="2" t="s">
        <v>1276</v>
      </c>
      <c r="B245" s="2" t="s">
        <v>1282</v>
      </c>
      <c r="C245" s="2">
        <v>19202100083</v>
      </c>
      <c r="D245" s="2">
        <v>2.84</v>
      </c>
      <c r="E245" s="225" t="s">
        <v>419</v>
      </c>
      <c r="F245" s="5"/>
    </row>
    <row r="246" spans="1:6" x14ac:dyDescent="0.25">
      <c r="A246" s="2" t="s">
        <v>1276</v>
      </c>
      <c r="B246" s="2" t="s">
        <v>1283</v>
      </c>
      <c r="C246" s="2">
        <v>19202100085</v>
      </c>
      <c r="D246" s="2">
        <v>2.5</v>
      </c>
      <c r="E246" s="225" t="s">
        <v>419</v>
      </c>
      <c r="F246" s="5"/>
    </row>
    <row r="247" spans="1:6" x14ac:dyDescent="0.25">
      <c r="A247" s="2" t="s">
        <v>1276</v>
      </c>
      <c r="B247" s="2" t="s">
        <v>1284</v>
      </c>
      <c r="C247" s="2">
        <v>19202100078</v>
      </c>
      <c r="D247" s="2">
        <v>3.6</v>
      </c>
      <c r="E247" s="225" t="s">
        <v>419</v>
      </c>
      <c r="F247" s="5"/>
    </row>
    <row r="248" spans="1:6" x14ac:dyDescent="0.25">
      <c r="A248" s="2" t="s">
        <v>1276</v>
      </c>
      <c r="B248" s="2" t="s">
        <v>1284</v>
      </c>
      <c r="C248" s="2">
        <v>19202100079</v>
      </c>
      <c r="D248" s="2">
        <v>3.17</v>
      </c>
      <c r="E248" s="225" t="s">
        <v>419</v>
      </c>
      <c r="F248" s="5"/>
    </row>
    <row r="249" spans="1:6" x14ac:dyDescent="0.25">
      <c r="A249" s="2" t="s">
        <v>1276</v>
      </c>
      <c r="B249" s="2" t="s">
        <v>1284</v>
      </c>
      <c r="C249" s="2">
        <v>19202100081</v>
      </c>
      <c r="D249" s="2">
        <v>2.9</v>
      </c>
      <c r="E249" s="225" t="s">
        <v>419</v>
      </c>
      <c r="F249" s="5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pane ySplit="2" topLeftCell="A136" activePane="bottomLeft" state="frozen"/>
      <selection pane="bottomLeft" activeCell="P142" sqref="P142"/>
    </sheetView>
  </sheetViews>
  <sheetFormatPr defaultRowHeight="15" x14ac:dyDescent="0.25"/>
  <cols>
    <col min="1" max="1" width="21" customWidth="1"/>
    <col min="2" max="2" width="47.5703125" customWidth="1"/>
    <col min="3" max="3" width="19.42578125" customWidth="1"/>
    <col min="4" max="4" width="15.42578125" customWidth="1"/>
    <col min="5" max="5" width="18.42578125" customWidth="1"/>
    <col min="6" max="6" width="15.42578125" customWidth="1"/>
  </cols>
  <sheetData>
    <row r="1" spans="1:6" ht="15.75" x14ac:dyDescent="0.25">
      <c r="A1" s="829" t="s">
        <v>34</v>
      </c>
      <c r="B1" s="829"/>
      <c r="C1" s="829"/>
      <c r="D1" s="829"/>
      <c r="E1" s="829"/>
      <c r="F1" s="829"/>
    </row>
    <row r="2" spans="1:6" ht="15.75" thickBot="1" x14ac:dyDescent="0.3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2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2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2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2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2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2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.75" thickBot="1" x14ac:dyDescent="0.3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2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2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2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2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2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2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2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.75" thickBot="1" x14ac:dyDescent="0.3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2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2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.75" thickBot="1" x14ac:dyDescent="0.3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.75" thickBot="1" x14ac:dyDescent="0.3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25">
      <c r="A22" s="392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25">
      <c r="A23" s="393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25">
      <c r="A24" s="393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.75" thickBot="1" x14ac:dyDescent="0.3">
      <c r="A25" s="394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25">
      <c r="A26" s="392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25">
      <c r="A27" s="393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25">
      <c r="A28" s="393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25">
      <c r="A29" s="393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25">
      <c r="A30" s="393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25">
      <c r="A31" s="393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25">
      <c r="A32" s="393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25">
      <c r="A33" s="393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25">
      <c r="A34" s="393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25">
      <c r="A35" s="393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25">
      <c r="A36" s="393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.75" thickBot="1" x14ac:dyDescent="0.3">
      <c r="A37" s="394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25">
      <c r="A38" s="392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.75" thickBot="1" x14ac:dyDescent="0.3">
      <c r="A39" s="394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25">
      <c r="A40" s="392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25">
      <c r="A41" s="393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25">
      <c r="A42" s="393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25">
      <c r="A43" s="578" t="s">
        <v>743</v>
      </c>
      <c r="B43" s="179" t="s">
        <v>745</v>
      </c>
      <c r="C43" s="106" t="str">
        <f>"619217442080"</f>
        <v>619217442080</v>
      </c>
      <c r="D43" s="579">
        <v>3.2730000000000001</v>
      </c>
      <c r="E43" s="367" t="s">
        <v>419</v>
      </c>
      <c r="F43" s="374">
        <v>4</v>
      </c>
    </row>
    <row r="44" spans="1:7" x14ac:dyDescent="0.2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2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2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2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2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2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2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2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2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2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2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2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2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2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2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2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2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2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2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2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2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2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2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2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2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2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2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2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2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2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2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2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2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2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2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2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2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2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.75" thickBot="1" x14ac:dyDescent="0.3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25">
      <c r="A83" s="626" t="s">
        <v>1153</v>
      </c>
      <c r="B83" s="396" t="s">
        <v>488</v>
      </c>
      <c r="C83" s="86">
        <v>19201801031</v>
      </c>
      <c r="D83" s="626">
        <v>4.26</v>
      </c>
      <c r="E83" s="233" t="s">
        <v>419</v>
      </c>
      <c r="F83" s="626" t="s">
        <v>578</v>
      </c>
    </row>
    <row r="84" spans="1:6" x14ac:dyDescent="0.2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2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2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2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2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2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2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2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2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2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25">
      <c r="A94" s="26" t="s">
        <v>1184</v>
      </c>
      <c r="B94" s="77" t="s">
        <v>488</v>
      </c>
      <c r="C94" s="650">
        <v>19201900256</v>
      </c>
      <c r="D94" s="26">
        <v>3.43</v>
      </c>
      <c r="E94" s="225" t="s">
        <v>419</v>
      </c>
      <c r="F94" s="26" t="s">
        <v>578</v>
      </c>
    </row>
    <row r="95" spans="1:6" s="648" customFormat="1" x14ac:dyDescent="0.25">
      <c r="A95" s="26" t="s">
        <v>1184</v>
      </c>
      <c r="B95" s="77" t="s">
        <v>488</v>
      </c>
      <c r="C95" s="650">
        <v>19201900322</v>
      </c>
      <c r="D95" s="2">
        <v>3.42</v>
      </c>
      <c r="E95" s="225" t="s">
        <v>419</v>
      </c>
      <c r="F95" s="26" t="s">
        <v>579</v>
      </c>
    </row>
    <row r="96" spans="1:6" x14ac:dyDescent="0.25">
      <c r="A96" s="26" t="s">
        <v>1184</v>
      </c>
      <c r="B96" s="77" t="s">
        <v>488</v>
      </c>
      <c r="C96" s="650">
        <v>19201900300</v>
      </c>
      <c r="D96" s="26">
        <v>3.23</v>
      </c>
      <c r="E96" s="225" t="s">
        <v>419</v>
      </c>
      <c r="F96" s="26" t="s">
        <v>580</v>
      </c>
    </row>
    <row r="97" spans="1:6" x14ac:dyDescent="0.25">
      <c r="A97" s="26" t="s">
        <v>1184</v>
      </c>
      <c r="B97" s="77" t="s">
        <v>488</v>
      </c>
      <c r="C97" s="650">
        <v>19201900385</v>
      </c>
      <c r="D97" s="2">
        <v>2.86</v>
      </c>
      <c r="E97" s="225" t="s">
        <v>419</v>
      </c>
      <c r="F97" s="26" t="s">
        <v>581</v>
      </c>
    </row>
    <row r="98" spans="1:6" x14ac:dyDescent="0.25">
      <c r="A98" s="26" t="s">
        <v>1184</v>
      </c>
      <c r="B98" s="77" t="s">
        <v>488</v>
      </c>
      <c r="C98" s="650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25">
      <c r="A99" s="26" t="s">
        <v>1184</v>
      </c>
      <c r="B99" s="77" t="s">
        <v>489</v>
      </c>
      <c r="C99" s="650">
        <v>19201900268</v>
      </c>
      <c r="D99" s="651">
        <v>3.95</v>
      </c>
      <c r="E99" s="225" t="s">
        <v>419</v>
      </c>
      <c r="F99" s="26" t="s">
        <v>578</v>
      </c>
    </row>
    <row r="100" spans="1:6" x14ac:dyDescent="0.25">
      <c r="A100" s="26" t="s">
        <v>1184</v>
      </c>
      <c r="B100" s="77" t="s">
        <v>489</v>
      </c>
      <c r="C100" s="650">
        <v>19201900240</v>
      </c>
      <c r="D100" s="651">
        <v>3.81</v>
      </c>
      <c r="E100" s="225" t="s">
        <v>419</v>
      </c>
      <c r="F100" s="2" t="s">
        <v>579</v>
      </c>
    </row>
    <row r="101" spans="1:6" x14ac:dyDescent="0.25">
      <c r="A101" s="26" t="s">
        <v>1184</v>
      </c>
      <c r="B101" s="77" t="s">
        <v>489</v>
      </c>
      <c r="C101" s="650">
        <v>19201900297</v>
      </c>
      <c r="D101" s="651">
        <v>3.61</v>
      </c>
      <c r="E101" s="225" t="s">
        <v>419</v>
      </c>
      <c r="F101" s="2" t="s">
        <v>580</v>
      </c>
    </row>
    <row r="102" spans="1:6" x14ac:dyDescent="0.25">
      <c r="A102" s="26" t="s">
        <v>1184</v>
      </c>
      <c r="B102" s="77" t="s">
        <v>489</v>
      </c>
      <c r="C102" s="650">
        <v>19201900379</v>
      </c>
      <c r="D102" s="651">
        <v>3.49</v>
      </c>
      <c r="E102" s="225" t="s">
        <v>419</v>
      </c>
      <c r="F102" s="2" t="s">
        <v>581</v>
      </c>
    </row>
    <row r="103" spans="1:6" x14ac:dyDescent="0.25">
      <c r="A103" s="26" t="s">
        <v>1184</v>
      </c>
      <c r="B103" s="77" t="s">
        <v>489</v>
      </c>
      <c r="C103" s="650">
        <v>19201900342</v>
      </c>
      <c r="D103" s="651">
        <v>3.38</v>
      </c>
      <c r="E103" s="225" t="s">
        <v>419</v>
      </c>
      <c r="F103" s="2" t="s">
        <v>582</v>
      </c>
    </row>
    <row r="104" spans="1:6" x14ac:dyDescent="0.25">
      <c r="A104" s="26" t="s">
        <v>1184</v>
      </c>
      <c r="B104" s="77" t="s">
        <v>489</v>
      </c>
      <c r="C104" s="650">
        <v>19201900329</v>
      </c>
      <c r="D104" s="651">
        <v>2.98</v>
      </c>
      <c r="E104" s="225" t="s">
        <v>419</v>
      </c>
      <c r="F104" s="2" t="s">
        <v>583</v>
      </c>
    </row>
    <row r="105" spans="1:6" x14ac:dyDescent="0.25">
      <c r="A105" s="26" t="s">
        <v>1184</v>
      </c>
      <c r="B105" s="77" t="s">
        <v>489</v>
      </c>
      <c r="C105" s="652">
        <v>19201900336</v>
      </c>
      <c r="D105" s="653"/>
      <c r="E105" s="226" t="s">
        <v>420</v>
      </c>
      <c r="F105" s="2" t="s">
        <v>584</v>
      </c>
    </row>
    <row r="106" spans="1:6" x14ac:dyDescent="0.25">
      <c r="A106" s="26" t="s">
        <v>1184</v>
      </c>
      <c r="B106" s="654" t="s">
        <v>490</v>
      </c>
      <c r="C106" s="655">
        <v>19201900237</v>
      </c>
      <c r="D106" s="653">
        <v>3.67</v>
      </c>
      <c r="E106" s="257" t="s">
        <v>419</v>
      </c>
      <c r="F106" s="656" t="s">
        <v>578</v>
      </c>
    </row>
    <row r="107" spans="1:6" x14ac:dyDescent="0.25">
      <c r="A107" s="26" t="s">
        <v>1184</v>
      </c>
      <c r="B107" s="654" t="s">
        <v>491</v>
      </c>
      <c r="C107" s="655">
        <v>19201900241</v>
      </c>
      <c r="D107" s="653">
        <v>2.61</v>
      </c>
      <c r="E107" s="257" t="s">
        <v>419</v>
      </c>
      <c r="F107" s="630" t="s">
        <v>578</v>
      </c>
    </row>
    <row r="108" spans="1:6" x14ac:dyDescent="0.25">
      <c r="A108" s="656" t="s">
        <v>1184</v>
      </c>
      <c r="B108" s="654" t="s">
        <v>745</v>
      </c>
      <c r="C108" s="655">
        <v>19201900305</v>
      </c>
      <c r="D108" s="657">
        <v>3.71</v>
      </c>
      <c r="E108" s="257" t="s">
        <v>419</v>
      </c>
      <c r="F108" s="630" t="s">
        <v>578</v>
      </c>
    </row>
    <row r="109" spans="1:6" x14ac:dyDescent="0.25">
      <c r="A109" s="656" t="s">
        <v>1184</v>
      </c>
      <c r="B109" s="654" t="s">
        <v>745</v>
      </c>
      <c r="C109" s="655">
        <v>19201900359</v>
      </c>
      <c r="D109" s="657">
        <v>3.65</v>
      </c>
      <c r="E109" s="257" t="s">
        <v>419</v>
      </c>
      <c r="F109" s="630" t="s">
        <v>579</v>
      </c>
    </row>
    <row r="110" spans="1:6" x14ac:dyDescent="0.2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2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2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2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2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2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2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2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2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2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25">
      <c r="A120" s="2" t="s">
        <v>1241</v>
      </c>
      <c r="B120" s="654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25">
      <c r="A121" s="2" t="s">
        <v>1241</v>
      </c>
      <c r="B121" s="654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25">
      <c r="A122" s="2" t="s">
        <v>1241</v>
      </c>
      <c r="B122" s="654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25">
      <c r="A123" s="2" t="s">
        <v>1241</v>
      </c>
      <c r="B123" s="654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25">
      <c r="A124" s="2" t="s">
        <v>1241</v>
      </c>
      <c r="B124" s="654" t="s">
        <v>745</v>
      </c>
      <c r="C124" s="11">
        <v>19202000392</v>
      </c>
      <c r="D124" s="2">
        <v>2.97</v>
      </c>
      <c r="E124" s="257" t="s">
        <v>419</v>
      </c>
      <c r="F124" s="2"/>
    </row>
    <row r="125" spans="1:6" x14ac:dyDescent="0.25">
      <c r="A125" s="2" t="s">
        <v>1256</v>
      </c>
      <c r="B125" s="77" t="s">
        <v>488</v>
      </c>
      <c r="C125" s="2">
        <v>19202000603</v>
      </c>
      <c r="D125" s="2">
        <v>3.56</v>
      </c>
      <c r="E125" s="257" t="s">
        <v>419</v>
      </c>
      <c r="F125" s="2"/>
    </row>
    <row r="126" spans="1:6" x14ac:dyDescent="0.25">
      <c r="A126" s="2" t="s">
        <v>1256</v>
      </c>
      <c r="B126" s="77" t="s">
        <v>488</v>
      </c>
      <c r="C126" s="2">
        <v>19202000610</v>
      </c>
      <c r="D126" s="2">
        <v>3.47</v>
      </c>
      <c r="E126" s="257" t="s">
        <v>419</v>
      </c>
      <c r="F126" s="2"/>
    </row>
    <row r="127" spans="1:6" x14ac:dyDescent="0.25">
      <c r="A127" s="2" t="s">
        <v>1256</v>
      </c>
      <c r="B127" s="77" t="s">
        <v>488</v>
      </c>
      <c r="C127" s="2">
        <v>19202000600</v>
      </c>
      <c r="D127" s="2">
        <v>3.42</v>
      </c>
      <c r="E127" s="257" t="s">
        <v>419</v>
      </c>
      <c r="F127" s="2"/>
    </row>
    <row r="128" spans="1:6" x14ac:dyDescent="0.25">
      <c r="A128" s="2" t="s">
        <v>1256</v>
      </c>
      <c r="B128" s="77" t="s">
        <v>488</v>
      </c>
      <c r="C128" s="2">
        <v>19202000608</v>
      </c>
      <c r="D128" s="2">
        <v>3.3</v>
      </c>
      <c r="E128" s="257" t="s">
        <v>419</v>
      </c>
      <c r="F128" s="2"/>
    </row>
    <row r="129" spans="1:6" x14ac:dyDescent="0.25">
      <c r="A129" s="2" t="s">
        <v>1256</v>
      </c>
      <c r="B129" s="77" t="s">
        <v>488</v>
      </c>
      <c r="C129" s="2">
        <v>19202000627</v>
      </c>
      <c r="D129" s="2">
        <v>3.24</v>
      </c>
      <c r="E129" s="257" t="s">
        <v>419</v>
      </c>
      <c r="F129" s="2"/>
    </row>
    <row r="130" spans="1:6" x14ac:dyDescent="0.25">
      <c r="A130" s="2" t="s">
        <v>1256</v>
      </c>
      <c r="B130" s="77" t="s">
        <v>488</v>
      </c>
      <c r="C130" s="2">
        <v>19202000615</v>
      </c>
      <c r="D130" s="2">
        <v>3.23</v>
      </c>
      <c r="E130" s="226" t="s">
        <v>420</v>
      </c>
      <c r="F130" s="2"/>
    </row>
    <row r="131" spans="1:6" x14ac:dyDescent="0.25">
      <c r="A131" s="2" t="s">
        <v>1256</v>
      </c>
      <c r="B131" s="77" t="s">
        <v>488</v>
      </c>
      <c r="C131" s="2">
        <v>19202000619</v>
      </c>
      <c r="D131" s="2">
        <v>2.39</v>
      </c>
      <c r="E131" s="226" t="s">
        <v>420</v>
      </c>
      <c r="F131" s="2"/>
    </row>
    <row r="132" spans="1:6" x14ac:dyDescent="0.25">
      <c r="A132" s="2" t="s">
        <v>1256</v>
      </c>
      <c r="B132" s="77" t="s">
        <v>488</v>
      </c>
      <c r="C132" s="2">
        <v>19202000609</v>
      </c>
      <c r="D132" s="2">
        <v>2.34</v>
      </c>
      <c r="E132" s="226" t="s">
        <v>420</v>
      </c>
      <c r="F132" s="2"/>
    </row>
    <row r="133" spans="1:6" x14ac:dyDescent="0.25">
      <c r="A133" s="2" t="s">
        <v>1256</v>
      </c>
      <c r="B133" s="77" t="s">
        <v>488</v>
      </c>
      <c r="C133" s="2">
        <v>19202000612</v>
      </c>
      <c r="D133" s="2">
        <v>2.0099999999999998</v>
      </c>
      <c r="E133" s="226" t="s">
        <v>420</v>
      </c>
      <c r="F133" s="2"/>
    </row>
    <row r="134" spans="1:6" x14ac:dyDescent="0.25">
      <c r="A134" s="2" t="s">
        <v>1256</v>
      </c>
      <c r="B134" s="77" t="s">
        <v>488</v>
      </c>
      <c r="C134" s="2">
        <v>19202000616</v>
      </c>
      <c r="D134" s="2">
        <v>1.98</v>
      </c>
      <c r="E134" s="226" t="s">
        <v>420</v>
      </c>
      <c r="F134" s="2"/>
    </row>
    <row r="135" spans="1:6" x14ac:dyDescent="0.25">
      <c r="A135" s="2" t="s">
        <v>1256</v>
      </c>
      <c r="B135" s="77" t="s">
        <v>489</v>
      </c>
      <c r="C135" s="2">
        <v>19202000607</v>
      </c>
      <c r="D135" s="2">
        <v>3.45</v>
      </c>
      <c r="E135" s="257" t="s">
        <v>419</v>
      </c>
      <c r="F135" s="2"/>
    </row>
    <row r="136" spans="1:6" x14ac:dyDescent="0.25">
      <c r="A136" s="2" t="s">
        <v>1256</v>
      </c>
      <c r="B136" s="77" t="s">
        <v>489</v>
      </c>
      <c r="C136" s="2">
        <v>19202000614</v>
      </c>
      <c r="D136" s="2">
        <v>3.45</v>
      </c>
      <c r="E136" s="257" t="s">
        <v>419</v>
      </c>
      <c r="F136" s="2"/>
    </row>
    <row r="137" spans="1:6" x14ac:dyDescent="0.25">
      <c r="A137" s="2" t="s">
        <v>1256</v>
      </c>
      <c r="B137" s="77" t="s">
        <v>489</v>
      </c>
      <c r="C137" s="2">
        <v>19202000606</v>
      </c>
      <c r="D137" s="2">
        <v>3.28</v>
      </c>
      <c r="E137" s="257" t="s">
        <v>419</v>
      </c>
      <c r="F137" s="2"/>
    </row>
    <row r="138" spans="1:6" x14ac:dyDescent="0.25">
      <c r="A138" s="2" t="s">
        <v>1256</v>
      </c>
      <c r="B138" s="77" t="s">
        <v>489</v>
      </c>
      <c r="C138" s="2">
        <v>19202000620</v>
      </c>
      <c r="D138" s="2">
        <v>1.87</v>
      </c>
      <c r="E138" s="226" t="s">
        <v>420</v>
      </c>
      <c r="F138" s="2"/>
    </row>
    <row r="139" spans="1:6" x14ac:dyDescent="0.25">
      <c r="A139" s="2" t="s">
        <v>1309</v>
      </c>
      <c r="B139" s="2" t="s">
        <v>1310</v>
      </c>
      <c r="C139" s="2">
        <v>19202100316</v>
      </c>
      <c r="D139" s="2">
        <v>3.58</v>
      </c>
      <c r="E139" s="257" t="s">
        <v>419</v>
      </c>
      <c r="F139" s="2"/>
    </row>
    <row r="140" spans="1:6" x14ac:dyDescent="0.25">
      <c r="A140" s="2" t="s">
        <v>1309</v>
      </c>
      <c r="B140" s="2" t="s">
        <v>1310</v>
      </c>
      <c r="C140" s="2">
        <v>19202100334</v>
      </c>
      <c r="D140" s="2">
        <v>3.5</v>
      </c>
      <c r="E140" s="257" t="s">
        <v>419</v>
      </c>
      <c r="F140" s="2"/>
    </row>
    <row r="141" spans="1:6" x14ac:dyDescent="0.25">
      <c r="A141" s="2" t="s">
        <v>1309</v>
      </c>
      <c r="B141" s="2" t="s">
        <v>1310</v>
      </c>
      <c r="C141" s="2">
        <v>19202100337</v>
      </c>
      <c r="D141" s="2">
        <v>3.36</v>
      </c>
      <c r="E141" s="257" t="s">
        <v>419</v>
      </c>
      <c r="F141" s="2"/>
    </row>
    <row r="142" spans="1:6" x14ac:dyDescent="0.25">
      <c r="A142" s="2" t="s">
        <v>1309</v>
      </c>
      <c r="B142" s="2" t="s">
        <v>1310</v>
      </c>
      <c r="C142" s="2">
        <v>19202100322</v>
      </c>
      <c r="D142" s="2">
        <v>3.3</v>
      </c>
      <c r="E142" s="257" t="s">
        <v>419</v>
      </c>
      <c r="F142" s="2"/>
    </row>
    <row r="143" spans="1:6" x14ac:dyDescent="0.25">
      <c r="A143" s="2" t="s">
        <v>1309</v>
      </c>
      <c r="B143" s="2" t="s">
        <v>1310</v>
      </c>
      <c r="C143" s="2">
        <v>19202100336</v>
      </c>
      <c r="D143" s="2">
        <v>3.25</v>
      </c>
      <c r="E143" s="257" t="s">
        <v>419</v>
      </c>
      <c r="F143" s="2"/>
    </row>
    <row r="144" spans="1:6" x14ac:dyDescent="0.25">
      <c r="A144" s="2" t="s">
        <v>1309</v>
      </c>
      <c r="B144" s="2" t="s">
        <v>1310</v>
      </c>
      <c r="C144" s="2">
        <v>19202100319</v>
      </c>
      <c r="D144" s="2">
        <v>2.93</v>
      </c>
      <c r="E144" s="257" t="s">
        <v>419</v>
      </c>
      <c r="F144" s="2"/>
    </row>
    <row r="145" spans="1:6" x14ac:dyDescent="0.25">
      <c r="A145" s="2" t="s">
        <v>1309</v>
      </c>
      <c r="B145" s="2" t="s">
        <v>1310</v>
      </c>
      <c r="C145" s="2">
        <v>19202100320</v>
      </c>
      <c r="D145" s="2">
        <v>2.93</v>
      </c>
      <c r="E145" s="257" t="s">
        <v>419</v>
      </c>
      <c r="F145" s="2"/>
    </row>
    <row r="146" spans="1:6" x14ac:dyDescent="0.25">
      <c r="A146" s="2" t="s">
        <v>1309</v>
      </c>
      <c r="B146" s="2" t="s">
        <v>1310</v>
      </c>
      <c r="C146" s="2">
        <v>19202100328</v>
      </c>
      <c r="D146" s="2">
        <v>2.72</v>
      </c>
      <c r="E146" s="257" t="s">
        <v>419</v>
      </c>
      <c r="F146" s="2"/>
    </row>
    <row r="147" spans="1:6" x14ac:dyDescent="0.25">
      <c r="A147" s="2" t="s">
        <v>1309</v>
      </c>
      <c r="B147" s="2" t="s">
        <v>490</v>
      </c>
      <c r="C147" s="2">
        <v>19202100330</v>
      </c>
      <c r="D147" s="2">
        <v>3.86</v>
      </c>
      <c r="E147" s="257" t="s">
        <v>419</v>
      </c>
      <c r="F147" s="2"/>
    </row>
    <row r="148" spans="1:6" x14ac:dyDescent="0.25">
      <c r="A148" s="2" t="s">
        <v>1309</v>
      </c>
      <c r="B148" s="2" t="s">
        <v>1311</v>
      </c>
      <c r="C148" s="2">
        <v>19202100323</v>
      </c>
      <c r="D148" s="2">
        <v>3.94</v>
      </c>
      <c r="E148" s="257" t="s">
        <v>419</v>
      </c>
      <c r="F148" s="2"/>
    </row>
    <row r="149" spans="1:6" x14ac:dyDescent="0.25">
      <c r="A149" s="2" t="s">
        <v>1309</v>
      </c>
      <c r="B149" s="2" t="s">
        <v>1311</v>
      </c>
      <c r="C149" s="2">
        <v>19202100331</v>
      </c>
      <c r="D149" s="2">
        <v>3.75</v>
      </c>
      <c r="E149" s="257" t="s">
        <v>419</v>
      </c>
      <c r="F149" s="2"/>
    </row>
    <row r="150" spans="1:6" x14ac:dyDescent="0.25">
      <c r="A150" s="2" t="s">
        <v>1309</v>
      </c>
      <c r="B150" s="2" t="s">
        <v>1311</v>
      </c>
      <c r="C150" s="2">
        <v>19202100326</v>
      </c>
      <c r="D150" s="2">
        <v>3.68</v>
      </c>
      <c r="E150" s="257" t="s">
        <v>419</v>
      </c>
      <c r="F150" s="2"/>
    </row>
    <row r="151" spans="1:6" x14ac:dyDescent="0.25">
      <c r="A151" s="2" t="s">
        <v>1309</v>
      </c>
      <c r="B151" s="2" t="s">
        <v>1311</v>
      </c>
      <c r="C151" s="2">
        <v>19202100318</v>
      </c>
      <c r="D151" s="2">
        <v>3.63</v>
      </c>
      <c r="E151" s="257" t="s">
        <v>419</v>
      </c>
      <c r="F151" s="2"/>
    </row>
    <row r="152" spans="1:6" x14ac:dyDescent="0.25">
      <c r="A152" s="2" t="s">
        <v>1309</v>
      </c>
      <c r="B152" s="2" t="s">
        <v>1311</v>
      </c>
      <c r="C152" s="2">
        <v>19202100325</v>
      </c>
      <c r="D152" s="2">
        <v>3.53</v>
      </c>
      <c r="E152" s="257" t="s">
        <v>419</v>
      </c>
      <c r="F152" s="2"/>
    </row>
    <row r="153" spans="1:6" x14ac:dyDescent="0.25">
      <c r="A153" s="2" t="s">
        <v>1309</v>
      </c>
      <c r="B153" s="2" t="s">
        <v>1311</v>
      </c>
      <c r="C153" s="2">
        <v>19202100332</v>
      </c>
      <c r="D153" s="2">
        <v>3.42</v>
      </c>
      <c r="E153" s="257" t="s">
        <v>419</v>
      </c>
      <c r="F153" s="2"/>
    </row>
    <row r="154" spans="1:6" x14ac:dyDescent="0.25">
      <c r="A154" s="2" t="s">
        <v>1309</v>
      </c>
      <c r="B154" s="2" t="s">
        <v>1311</v>
      </c>
      <c r="C154" s="2">
        <v>19202100329</v>
      </c>
      <c r="D154" s="2">
        <v>3.4</v>
      </c>
      <c r="E154" s="257" t="s">
        <v>419</v>
      </c>
      <c r="F154" s="2"/>
    </row>
    <row r="155" spans="1:6" x14ac:dyDescent="0.25">
      <c r="A155" s="2" t="s">
        <v>1309</v>
      </c>
      <c r="B155" s="2" t="s">
        <v>1311</v>
      </c>
      <c r="C155" s="2">
        <v>19202100333</v>
      </c>
      <c r="D155" s="2">
        <v>3.29</v>
      </c>
      <c r="E155" s="257" t="s">
        <v>419</v>
      </c>
      <c r="F155" s="2"/>
    </row>
    <row r="156" spans="1:6" x14ac:dyDescent="0.25">
      <c r="A156" s="2" t="s">
        <v>1309</v>
      </c>
      <c r="B156" s="2" t="s">
        <v>1311</v>
      </c>
      <c r="C156" s="2">
        <v>19202100317</v>
      </c>
      <c r="D156" s="2">
        <v>3.17</v>
      </c>
      <c r="E156" s="257" t="s">
        <v>419</v>
      </c>
      <c r="F156" s="2"/>
    </row>
    <row r="157" spans="1:6" x14ac:dyDescent="0.25">
      <c r="A157" s="2" t="s">
        <v>1309</v>
      </c>
      <c r="B157" s="2" t="s">
        <v>1311</v>
      </c>
      <c r="C157" s="2">
        <v>19202100327</v>
      </c>
      <c r="D157" s="2">
        <v>2.74</v>
      </c>
      <c r="E157" s="257" t="s">
        <v>419</v>
      </c>
      <c r="F157" s="2"/>
    </row>
    <row r="158" spans="1:6" x14ac:dyDescent="0.25">
      <c r="A158" s="2" t="s">
        <v>1309</v>
      </c>
      <c r="B158" s="2" t="s">
        <v>1311</v>
      </c>
      <c r="C158" s="2">
        <v>19202100335</v>
      </c>
      <c r="D158" s="2">
        <v>2.72</v>
      </c>
      <c r="E158" s="257" t="s">
        <v>419</v>
      </c>
      <c r="F158" s="2"/>
    </row>
    <row r="159" spans="1:6" x14ac:dyDescent="0.25">
      <c r="A159" s="2" t="s">
        <v>1309</v>
      </c>
      <c r="B159" s="2" t="s">
        <v>1311</v>
      </c>
      <c r="C159" s="2">
        <v>19202100324</v>
      </c>
      <c r="D159" s="2">
        <v>2.57</v>
      </c>
      <c r="E159" s="257" t="s">
        <v>419</v>
      </c>
      <c r="F159" s="2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pane ySplit="2" topLeftCell="A158" activePane="bottomLeft" state="frozen"/>
      <selection pane="bottomLeft" activeCell="C176" sqref="C176"/>
    </sheetView>
  </sheetViews>
  <sheetFormatPr defaultRowHeight="15" x14ac:dyDescent="0.25"/>
  <cols>
    <col min="1" max="1" width="16.140625" bestFit="1" customWidth="1"/>
    <col min="2" max="2" width="47.42578125" customWidth="1"/>
    <col min="3" max="3" width="18.85546875" customWidth="1"/>
    <col min="4" max="4" width="14.140625" customWidth="1"/>
    <col min="5" max="5" width="18.85546875" customWidth="1"/>
    <col min="6" max="6" width="17.140625" customWidth="1"/>
  </cols>
  <sheetData>
    <row r="1" spans="1:6" ht="15.75" x14ac:dyDescent="0.25">
      <c r="A1" s="828" t="s">
        <v>35</v>
      </c>
      <c r="B1" s="829"/>
      <c r="C1" s="829"/>
      <c r="D1" s="829"/>
      <c r="E1" s="829"/>
      <c r="F1" s="829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2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229" t="s">
        <v>578</v>
      </c>
    </row>
    <row r="4" spans="1:6" x14ac:dyDescent="0.2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230" t="s">
        <v>579</v>
      </c>
    </row>
    <row r="5" spans="1:6" x14ac:dyDescent="0.2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230" t="s">
        <v>580</v>
      </c>
    </row>
    <row r="6" spans="1:6" x14ac:dyDescent="0.2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230" t="s">
        <v>581</v>
      </c>
    </row>
    <row r="7" spans="1:6" x14ac:dyDescent="0.2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230" t="s">
        <v>582</v>
      </c>
    </row>
    <row r="8" spans="1:6" x14ac:dyDescent="0.2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230" t="s">
        <v>583</v>
      </c>
    </row>
    <row r="9" spans="1:6" x14ac:dyDescent="0.2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230" t="s">
        <v>584</v>
      </c>
    </row>
    <row r="10" spans="1:6" x14ac:dyDescent="0.2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230" t="s">
        <v>585</v>
      </c>
    </row>
    <row r="11" spans="1:6" x14ac:dyDescent="0.2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230" t="s">
        <v>586</v>
      </c>
    </row>
    <row r="12" spans="1:6" x14ac:dyDescent="0.2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230" t="s">
        <v>587</v>
      </c>
    </row>
    <row r="13" spans="1:6" ht="15.75" thickBot="1" x14ac:dyDescent="0.3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231" t="s">
        <v>588</v>
      </c>
    </row>
    <row r="14" spans="1:6" x14ac:dyDescent="0.2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229" t="s">
        <v>578</v>
      </c>
    </row>
    <row r="15" spans="1:6" x14ac:dyDescent="0.2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230" t="s">
        <v>579</v>
      </c>
    </row>
    <row r="16" spans="1:6" x14ac:dyDescent="0.2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230" t="s">
        <v>580</v>
      </c>
    </row>
    <row r="17" spans="1:6" x14ac:dyDescent="0.2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230" t="s">
        <v>581</v>
      </c>
    </row>
    <row r="18" spans="1:6" x14ac:dyDescent="0.2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230" t="s">
        <v>582</v>
      </c>
    </row>
    <row r="19" spans="1:6" x14ac:dyDescent="0.2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230" t="s">
        <v>583</v>
      </c>
    </row>
    <row r="20" spans="1:6" x14ac:dyDescent="0.2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230" t="s">
        <v>584</v>
      </c>
    </row>
    <row r="21" spans="1:6" x14ac:dyDescent="0.2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230" t="s">
        <v>585</v>
      </c>
    </row>
    <row r="22" spans="1:6" x14ac:dyDescent="0.2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230" t="s">
        <v>586</v>
      </c>
    </row>
    <row r="23" spans="1:6" x14ac:dyDescent="0.2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230" t="s">
        <v>587</v>
      </c>
    </row>
    <row r="24" spans="1:6" x14ac:dyDescent="0.2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230" t="s">
        <v>588</v>
      </c>
    </row>
    <row r="25" spans="1:6" x14ac:dyDescent="0.2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230" t="s">
        <v>589</v>
      </c>
    </row>
    <row r="26" spans="1:6" x14ac:dyDescent="0.2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230" t="s">
        <v>590</v>
      </c>
    </row>
    <row r="27" spans="1:6" x14ac:dyDescent="0.2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230" t="s">
        <v>591</v>
      </c>
    </row>
    <row r="28" spans="1:6" x14ac:dyDescent="0.2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230" t="s">
        <v>592</v>
      </c>
    </row>
    <row r="29" spans="1:6" x14ac:dyDescent="0.2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230" t="s">
        <v>593</v>
      </c>
    </row>
    <row r="30" spans="1:6" x14ac:dyDescent="0.2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230" t="s">
        <v>594</v>
      </c>
    </row>
    <row r="31" spans="1:6" ht="15.75" thickBot="1" x14ac:dyDescent="0.3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231" t="s">
        <v>595</v>
      </c>
    </row>
    <row r="32" spans="1:6" x14ac:dyDescent="0.2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229" t="s">
        <v>578</v>
      </c>
    </row>
    <row r="33" spans="1:11" x14ac:dyDescent="0.2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230" t="s">
        <v>579</v>
      </c>
    </row>
    <row r="34" spans="1:11" x14ac:dyDescent="0.2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230" t="s">
        <v>580</v>
      </c>
    </row>
    <row r="35" spans="1:11" x14ac:dyDescent="0.2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230" t="s">
        <v>581</v>
      </c>
    </row>
    <row r="36" spans="1:11" ht="15.75" thickBot="1" x14ac:dyDescent="0.3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231" t="s">
        <v>582</v>
      </c>
    </row>
    <row r="37" spans="1:11" x14ac:dyDescent="0.2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365" t="s">
        <v>589</v>
      </c>
    </row>
    <row r="38" spans="1:11" x14ac:dyDescent="0.2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364" t="s">
        <v>588</v>
      </c>
    </row>
    <row r="39" spans="1:11" x14ac:dyDescent="0.2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364" t="s">
        <v>587</v>
      </c>
    </row>
    <row r="40" spans="1:11" x14ac:dyDescent="0.2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366" t="s">
        <v>586</v>
      </c>
    </row>
    <row r="41" spans="1:11" x14ac:dyDescent="0.2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366" t="s">
        <v>585</v>
      </c>
    </row>
    <row r="42" spans="1:11" x14ac:dyDescent="0.2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366" t="s">
        <v>584</v>
      </c>
    </row>
    <row r="43" spans="1:11" x14ac:dyDescent="0.2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366" t="s">
        <v>583</v>
      </c>
    </row>
    <row r="44" spans="1:11" x14ac:dyDescent="0.2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366" t="s">
        <v>582</v>
      </c>
    </row>
    <row r="45" spans="1:11" x14ac:dyDescent="0.2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366" t="s">
        <v>581</v>
      </c>
    </row>
    <row r="46" spans="1:11" x14ac:dyDescent="0.2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366" t="s">
        <v>580</v>
      </c>
    </row>
    <row r="47" spans="1:11" x14ac:dyDescent="0.2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366" t="s">
        <v>579</v>
      </c>
      <c r="K47" s="368"/>
    </row>
    <row r="48" spans="1:11" ht="15.75" thickBot="1" x14ac:dyDescent="0.3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7" t="s">
        <v>419</v>
      </c>
      <c r="F48" s="366" t="s">
        <v>578</v>
      </c>
    </row>
    <row r="49" spans="1:6" x14ac:dyDescent="0.25">
      <c r="A49" s="369" t="s">
        <v>667</v>
      </c>
      <c r="B49" s="64" t="s">
        <v>460</v>
      </c>
      <c r="C49" s="49" t="str">
        <f>"619217781785"</f>
        <v>619217781785</v>
      </c>
      <c r="D49" s="49">
        <v>13.2</v>
      </c>
      <c r="E49" s="370" t="s">
        <v>420</v>
      </c>
      <c r="F49" s="246" t="s">
        <v>593</v>
      </c>
    </row>
    <row r="50" spans="1:6" x14ac:dyDescent="0.25">
      <c r="A50" s="371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247" t="s">
        <v>592</v>
      </c>
    </row>
    <row r="51" spans="1:6" x14ac:dyDescent="0.25">
      <c r="A51" s="371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247" t="s">
        <v>591</v>
      </c>
    </row>
    <row r="52" spans="1:6" x14ac:dyDescent="0.25">
      <c r="A52" s="371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230" t="s">
        <v>590</v>
      </c>
    </row>
    <row r="53" spans="1:6" x14ac:dyDescent="0.25">
      <c r="A53" s="371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230" t="s">
        <v>589</v>
      </c>
    </row>
    <row r="54" spans="1:6" x14ac:dyDescent="0.25">
      <c r="A54" s="371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247" t="s">
        <v>588</v>
      </c>
    </row>
    <row r="55" spans="1:6" x14ac:dyDescent="0.25">
      <c r="A55" s="371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247" t="s">
        <v>587</v>
      </c>
    </row>
    <row r="56" spans="1:6" x14ac:dyDescent="0.25">
      <c r="A56" s="371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247" t="s">
        <v>586</v>
      </c>
    </row>
    <row r="57" spans="1:6" x14ac:dyDescent="0.25">
      <c r="A57" s="371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247" t="s">
        <v>585</v>
      </c>
    </row>
    <row r="58" spans="1:6" x14ac:dyDescent="0.25">
      <c r="A58" s="371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247" t="s">
        <v>584</v>
      </c>
    </row>
    <row r="59" spans="1:6" x14ac:dyDescent="0.25">
      <c r="A59" s="371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247" t="s">
        <v>583</v>
      </c>
    </row>
    <row r="60" spans="1:6" x14ac:dyDescent="0.25">
      <c r="A60" s="371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247" t="s">
        <v>582</v>
      </c>
    </row>
    <row r="61" spans="1:6" x14ac:dyDescent="0.25">
      <c r="A61" s="371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247" t="s">
        <v>581</v>
      </c>
    </row>
    <row r="62" spans="1:6" x14ac:dyDescent="0.25">
      <c r="A62" s="371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247" t="s">
        <v>580</v>
      </c>
    </row>
    <row r="63" spans="1:6" x14ac:dyDescent="0.25">
      <c r="A63" s="371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247" t="s">
        <v>579</v>
      </c>
    </row>
    <row r="64" spans="1:6" x14ac:dyDescent="0.25">
      <c r="A64" s="373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7" t="s">
        <v>419</v>
      </c>
      <c r="F64" s="374" t="s">
        <v>578</v>
      </c>
    </row>
    <row r="65" spans="1:6" x14ac:dyDescent="0.25">
      <c r="A65" s="372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372" t="s">
        <v>584</v>
      </c>
    </row>
    <row r="66" spans="1:6" x14ac:dyDescent="0.25">
      <c r="A66" s="372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372" t="s">
        <v>583</v>
      </c>
    </row>
    <row r="67" spans="1:6" x14ac:dyDescent="0.25">
      <c r="A67" s="372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372" t="s">
        <v>582</v>
      </c>
    </row>
    <row r="68" spans="1:6" x14ac:dyDescent="0.25">
      <c r="A68" s="372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372" t="s">
        <v>581</v>
      </c>
    </row>
    <row r="69" spans="1:6" x14ac:dyDescent="0.25">
      <c r="A69" s="372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372" t="s">
        <v>580</v>
      </c>
    </row>
    <row r="70" spans="1:6" x14ac:dyDescent="0.25">
      <c r="A70" s="372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372" t="s">
        <v>579</v>
      </c>
    </row>
    <row r="71" spans="1:6" x14ac:dyDescent="0.25">
      <c r="A71" s="372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372" t="s">
        <v>578</v>
      </c>
    </row>
    <row r="72" spans="1:6" x14ac:dyDescent="0.25">
      <c r="A72" s="372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372" t="s">
        <v>578</v>
      </c>
    </row>
    <row r="73" spans="1:6" x14ac:dyDescent="0.25">
      <c r="A73" s="372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372" t="s">
        <v>579</v>
      </c>
    </row>
    <row r="74" spans="1:6" x14ac:dyDescent="0.25">
      <c r="A74" s="372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372" t="s">
        <v>580</v>
      </c>
    </row>
    <row r="75" spans="1:6" x14ac:dyDescent="0.25">
      <c r="A75" s="372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372" t="s">
        <v>581</v>
      </c>
    </row>
    <row r="76" spans="1:6" x14ac:dyDescent="0.25">
      <c r="A76" s="372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372" t="s">
        <v>582</v>
      </c>
    </row>
    <row r="77" spans="1:6" x14ac:dyDescent="0.25">
      <c r="A77" s="372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372" t="s">
        <v>583</v>
      </c>
    </row>
    <row r="78" spans="1:6" x14ac:dyDescent="0.25">
      <c r="A78" s="372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372" t="s">
        <v>584</v>
      </c>
    </row>
    <row r="79" spans="1:6" x14ac:dyDescent="0.25">
      <c r="A79" s="372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372" t="s">
        <v>585</v>
      </c>
    </row>
    <row r="80" spans="1:6" x14ac:dyDescent="0.25">
      <c r="A80" s="372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372" t="s">
        <v>586</v>
      </c>
    </row>
    <row r="81" spans="1:6" x14ac:dyDescent="0.25">
      <c r="A81" s="372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372" t="s">
        <v>587</v>
      </c>
    </row>
    <row r="82" spans="1:6" x14ac:dyDescent="0.25">
      <c r="A82" s="372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372" t="s">
        <v>588</v>
      </c>
    </row>
    <row r="83" spans="1:6" x14ac:dyDescent="0.25">
      <c r="A83" s="372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372" t="s">
        <v>589</v>
      </c>
    </row>
    <row r="84" spans="1:6" x14ac:dyDescent="0.25">
      <c r="A84" s="372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372" t="s">
        <v>590</v>
      </c>
    </row>
    <row r="85" spans="1:6" x14ac:dyDescent="0.25">
      <c r="A85" s="372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2" t="s">
        <v>578</v>
      </c>
    </row>
    <row r="86" spans="1:6" x14ac:dyDescent="0.2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2" t="s">
        <v>579</v>
      </c>
    </row>
    <row r="87" spans="1:6" x14ac:dyDescent="0.2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2" t="s">
        <v>580</v>
      </c>
    </row>
    <row r="88" spans="1:6" x14ac:dyDescent="0.2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2" t="s">
        <v>581</v>
      </c>
    </row>
    <row r="89" spans="1:6" x14ac:dyDescent="0.25">
      <c r="A89" s="372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3" t="s">
        <v>582</v>
      </c>
    </row>
    <row r="90" spans="1:6" x14ac:dyDescent="0.2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2" t="s">
        <v>583</v>
      </c>
    </row>
    <row r="91" spans="1:6" x14ac:dyDescent="0.2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2" t="s">
        <v>584</v>
      </c>
    </row>
    <row r="92" spans="1:6" x14ac:dyDescent="0.2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2" t="s">
        <v>585</v>
      </c>
    </row>
    <row r="93" spans="1:6" x14ac:dyDescent="0.2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2" t="s">
        <v>586</v>
      </c>
    </row>
    <row r="94" spans="1:6" x14ac:dyDescent="0.2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2" t="s">
        <v>587</v>
      </c>
    </row>
    <row r="95" spans="1:6" x14ac:dyDescent="0.2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2" t="s">
        <v>588</v>
      </c>
    </row>
    <row r="96" spans="1:6" x14ac:dyDescent="0.2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2" t="s">
        <v>589</v>
      </c>
    </row>
    <row r="97" spans="1:6" x14ac:dyDescent="0.2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2" t="s">
        <v>590</v>
      </c>
    </row>
    <row r="98" spans="1:6" x14ac:dyDescent="0.2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2" t="s">
        <v>591</v>
      </c>
    </row>
    <row r="99" spans="1:6" x14ac:dyDescent="0.25">
      <c r="A99" s="372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2" t="s">
        <v>592</v>
      </c>
    </row>
    <row r="100" spans="1:6" x14ac:dyDescent="0.2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2" t="s">
        <v>593</v>
      </c>
    </row>
    <row r="101" spans="1:6" x14ac:dyDescent="0.2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2" t="s">
        <v>594</v>
      </c>
    </row>
    <row r="102" spans="1:6" x14ac:dyDescent="0.2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2" t="s">
        <v>595</v>
      </c>
    </row>
    <row r="103" spans="1:6" x14ac:dyDescent="0.25">
      <c r="A103" s="372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2" t="s">
        <v>596</v>
      </c>
    </row>
    <row r="104" spans="1:6" x14ac:dyDescent="0.2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2" t="s">
        <v>597</v>
      </c>
    </row>
    <row r="105" spans="1:6" x14ac:dyDescent="0.2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2" t="s">
        <v>578</v>
      </c>
    </row>
    <row r="106" spans="1:6" x14ac:dyDescent="0.2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2" t="s">
        <v>579</v>
      </c>
    </row>
    <row r="107" spans="1:6" x14ac:dyDescent="0.2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2" t="s">
        <v>580</v>
      </c>
    </row>
    <row r="108" spans="1:6" x14ac:dyDescent="0.25">
      <c r="A108" s="106" t="s">
        <v>1101</v>
      </c>
      <c r="B108" s="376" t="s">
        <v>461</v>
      </c>
      <c r="C108" s="179">
        <v>19201800024</v>
      </c>
      <c r="D108" s="179">
        <v>14.6</v>
      </c>
      <c r="E108" s="367" t="s">
        <v>419</v>
      </c>
      <c r="F108" s="179" t="s">
        <v>581</v>
      </c>
    </row>
    <row r="109" spans="1:6" x14ac:dyDescent="0.2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3" t="s">
        <v>578</v>
      </c>
    </row>
    <row r="110" spans="1:6" x14ac:dyDescent="0.2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3" t="s">
        <v>579</v>
      </c>
    </row>
    <row r="111" spans="1:6" x14ac:dyDescent="0.2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3" t="s">
        <v>580</v>
      </c>
    </row>
    <row r="112" spans="1:6" x14ac:dyDescent="0.2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3" t="s">
        <v>581</v>
      </c>
    </row>
    <row r="113" spans="1:6" x14ac:dyDescent="0.2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3" t="s">
        <v>582</v>
      </c>
    </row>
    <row r="114" spans="1:6" x14ac:dyDescent="0.2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3" t="s">
        <v>583</v>
      </c>
    </row>
    <row r="115" spans="1:6" x14ac:dyDescent="0.2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3" t="s">
        <v>584</v>
      </c>
    </row>
    <row r="116" spans="1:6" x14ac:dyDescent="0.2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3" t="s">
        <v>585</v>
      </c>
    </row>
    <row r="117" spans="1:6" x14ac:dyDescent="0.2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3" t="s">
        <v>586</v>
      </c>
    </row>
    <row r="118" spans="1:6" x14ac:dyDescent="0.2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3" t="s">
        <v>587</v>
      </c>
    </row>
    <row r="119" spans="1:6" x14ac:dyDescent="0.2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3" t="s">
        <v>588</v>
      </c>
    </row>
    <row r="120" spans="1:6" x14ac:dyDescent="0.2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3" t="s">
        <v>589</v>
      </c>
    </row>
    <row r="121" spans="1:6" x14ac:dyDescent="0.2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3" t="s">
        <v>590</v>
      </c>
    </row>
    <row r="122" spans="1:6" x14ac:dyDescent="0.2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2" t="s">
        <v>591</v>
      </c>
    </row>
    <row r="123" spans="1:6" x14ac:dyDescent="0.2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2" t="s">
        <v>592</v>
      </c>
    </row>
    <row r="124" spans="1:6" x14ac:dyDescent="0.2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2" t="s">
        <v>593</v>
      </c>
    </row>
    <row r="125" spans="1:6" x14ac:dyDescent="0.2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2" t="s">
        <v>594</v>
      </c>
    </row>
    <row r="126" spans="1:6" x14ac:dyDescent="0.25">
      <c r="A126" s="372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3" t="s">
        <v>578</v>
      </c>
    </row>
    <row r="127" spans="1:6" x14ac:dyDescent="0.25">
      <c r="A127" s="372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3" t="s">
        <v>579</v>
      </c>
    </row>
    <row r="128" spans="1:6" x14ac:dyDescent="0.25">
      <c r="A128" s="372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3" t="s">
        <v>580</v>
      </c>
    </row>
    <row r="129" spans="1:6" x14ac:dyDescent="0.25">
      <c r="A129" s="372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3" t="s">
        <v>581</v>
      </c>
    </row>
    <row r="130" spans="1:6" x14ac:dyDescent="0.25">
      <c r="A130" s="372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3" t="s">
        <v>582</v>
      </c>
    </row>
    <row r="131" spans="1:6" x14ac:dyDescent="0.25">
      <c r="A131" s="372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3" t="s">
        <v>583</v>
      </c>
    </row>
    <row r="132" spans="1:6" x14ac:dyDescent="0.25">
      <c r="A132" s="372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3" t="s">
        <v>584</v>
      </c>
    </row>
    <row r="133" spans="1:6" x14ac:dyDescent="0.25">
      <c r="A133" s="372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3" t="s">
        <v>585</v>
      </c>
    </row>
    <row r="134" spans="1:6" x14ac:dyDescent="0.25">
      <c r="A134" s="372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3" t="s">
        <v>586</v>
      </c>
    </row>
    <row r="135" spans="1:6" x14ac:dyDescent="0.25">
      <c r="A135" s="372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3" t="s">
        <v>587</v>
      </c>
    </row>
    <row r="136" spans="1:6" x14ac:dyDescent="0.25">
      <c r="A136" s="372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3" t="s">
        <v>588</v>
      </c>
    </row>
    <row r="137" spans="1:6" x14ac:dyDescent="0.25">
      <c r="A137" s="372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3" t="s">
        <v>589</v>
      </c>
    </row>
    <row r="138" spans="1:6" x14ac:dyDescent="0.25">
      <c r="A138" s="372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3" t="s">
        <v>578</v>
      </c>
    </row>
    <row r="139" spans="1:6" x14ac:dyDescent="0.25">
      <c r="A139" s="372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3" t="s">
        <v>579</v>
      </c>
    </row>
    <row r="140" spans="1:6" x14ac:dyDescent="0.25">
      <c r="A140" s="372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3" t="s">
        <v>580</v>
      </c>
    </row>
    <row r="141" spans="1:6" x14ac:dyDescent="0.25">
      <c r="A141" s="372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3" t="s">
        <v>581</v>
      </c>
    </row>
    <row r="142" spans="1:6" x14ac:dyDescent="0.25">
      <c r="A142" s="372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3" t="s">
        <v>582</v>
      </c>
    </row>
    <row r="143" spans="1:6" x14ac:dyDescent="0.25">
      <c r="A143" s="372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3" t="s">
        <v>583</v>
      </c>
    </row>
    <row r="144" spans="1:6" x14ac:dyDescent="0.25">
      <c r="A144" s="372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3" t="s">
        <v>584</v>
      </c>
    </row>
    <row r="145" spans="1:6" x14ac:dyDescent="0.25">
      <c r="A145" s="372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3" t="s">
        <v>585</v>
      </c>
    </row>
    <row r="146" spans="1:6" x14ac:dyDescent="0.25">
      <c r="A146" s="372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3" t="s">
        <v>586</v>
      </c>
    </row>
    <row r="147" spans="1:6" x14ac:dyDescent="0.25">
      <c r="A147" s="372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3" t="s">
        <v>587</v>
      </c>
    </row>
    <row r="148" spans="1:6" x14ac:dyDescent="0.25">
      <c r="A148" s="372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3" t="s">
        <v>588</v>
      </c>
    </row>
    <row r="149" spans="1:6" x14ac:dyDescent="0.25">
      <c r="A149" s="372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3" t="s">
        <v>589</v>
      </c>
    </row>
    <row r="150" spans="1:6" x14ac:dyDescent="0.25">
      <c r="A150" s="372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2" t="s">
        <v>590</v>
      </c>
    </row>
    <row r="151" spans="1:6" x14ac:dyDescent="0.25">
      <c r="A151" s="372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3" t="s">
        <v>578</v>
      </c>
    </row>
    <row r="152" spans="1:6" x14ac:dyDescent="0.25">
      <c r="A152" s="372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3" t="s">
        <v>579</v>
      </c>
    </row>
    <row r="153" spans="1:6" x14ac:dyDescent="0.25">
      <c r="A153" s="372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3" t="s">
        <v>580</v>
      </c>
    </row>
    <row r="154" spans="1:6" x14ac:dyDescent="0.25">
      <c r="A154" s="372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3" t="s">
        <v>581</v>
      </c>
    </row>
    <row r="155" spans="1:6" x14ac:dyDescent="0.25">
      <c r="A155" s="372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3" t="s">
        <v>582</v>
      </c>
    </row>
    <row r="156" spans="1:6" x14ac:dyDescent="0.25">
      <c r="A156" s="372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3" t="s">
        <v>583</v>
      </c>
    </row>
    <row r="157" spans="1:6" x14ac:dyDescent="0.25">
      <c r="A157" s="372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3" t="s">
        <v>584</v>
      </c>
    </row>
    <row r="158" spans="1:6" x14ac:dyDescent="0.25">
      <c r="A158" s="372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3" t="s">
        <v>585</v>
      </c>
    </row>
    <row r="159" spans="1:6" x14ac:dyDescent="0.25">
      <c r="A159" s="372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3" t="s">
        <v>586</v>
      </c>
    </row>
    <row r="160" spans="1:6" x14ac:dyDescent="0.25">
      <c r="A160" s="372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3" t="s">
        <v>587</v>
      </c>
    </row>
    <row r="161" spans="1:6" x14ac:dyDescent="0.25">
      <c r="A161" s="372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3" t="s">
        <v>588</v>
      </c>
    </row>
    <row r="162" spans="1:6" x14ac:dyDescent="0.25">
      <c r="A162" s="372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3" t="s">
        <v>589</v>
      </c>
    </row>
    <row r="163" spans="1:6" x14ac:dyDescent="0.25">
      <c r="A163" s="372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3" t="s">
        <v>590</v>
      </c>
    </row>
    <row r="164" spans="1:6" x14ac:dyDescent="0.25">
      <c r="A164" s="490" t="s">
        <v>1222</v>
      </c>
      <c r="B164" s="376" t="s">
        <v>459</v>
      </c>
      <c r="C164" s="179">
        <v>19201900843</v>
      </c>
      <c r="D164" s="179">
        <v>14</v>
      </c>
      <c r="E164" s="384" t="s">
        <v>420</v>
      </c>
      <c r="F164" s="795" t="s">
        <v>591</v>
      </c>
    </row>
    <row r="165" spans="1:6" x14ac:dyDescent="0.25">
      <c r="A165" s="181" t="s">
        <v>1270</v>
      </c>
      <c r="B165" s="342" t="s">
        <v>459</v>
      </c>
      <c r="C165" s="796">
        <v>19202000783</v>
      </c>
      <c r="D165" s="798">
        <v>19.600000000000001</v>
      </c>
      <c r="E165" s="306" t="s">
        <v>419</v>
      </c>
      <c r="F165" s="181" t="s">
        <v>578</v>
      </c>
    </row>
    <row r="166" spans="1:6" x14ac:dyDescent="0.25">
      <c r="A166" s="181" t="s">
        <v>1270</v>
      </c>
      <c r="B166" s="342" t="s">
        <v>459</v>
      </c>
      <c r="C166" s="796">
        <v>19202000811</v>
      </c>
      <c r="D166" s="797">
        <v>19.600000000000001</v>
      </c>
      <c r="E166" s="306" t="s">
        <v>419</v>
      </c>
      <c r="F166" s="181" t="s">
        <v>579</v>
      </c>
    </row>
    <row r="167" spans="1:6" x14ac:dyDescent="0.25">
      <c r="A167" s="181" t="s">
        <v>1270</v>
      </c>
      <c r="B167" s="342" t="s">
        <v>459</v>
      </c>
      <c r="C167" s="744">
        <v>19202000809</v>
      </c>
      <c r="D167" s="797">
        <v>19.399999999999999</v>
      </c>
      <c r="E167" s="306" t="s">
        <v>419</v>
      </c>
      <c r="F167" s="181" t="s">
        <v>580</v>
      </c>
    </row>
    <row r="168" spans="1:6" x14ac:dyDescent="0.25">
      <c r="A168" s="181" t="s">
        <v>1270</v>
      </c>
      <c r="B168" s="342" t="s">
        <v>459</v>
      </c>
      <c r="C168" s="744">
        <v>19202000807</v>
      </c>
      <c r="D168" s="797">
        <v>17.600000000000001</v>
      </c>
      <c r="E168" s="306" t="s">
        <v>419</v>
      </c>
      <c r="F168" s="181" t="s">
        <v>581</v>
      </c>
    </row>
    <row r="169" spans="1:6" x14ac:dyDescent="0.25">
      <c r="A169" s="181" t="s">
        <v>1270</v>
      </c>
      <c r="B169" s="342" t="s">
        <v>459</v>
      </c>
      <c r="C169" s="744">
        <v>19202000802</v>
      </c>
      <c r="D169" s="797">
        <v>17.399999999999999</v>
      </c>
      <c r="E169" s="306" t="s">
        <v>419</v>
      </c>
      <c r="F169" s="181" t="s">
        <v>582</v>
      </c>
    </row>
    <row r="170" spans="1:6" x14ac:dyDescent="0.25">
      <c r="A170" s="181" t="s">
        <v>1270</v>
      </c>
      <c r="B170" s="342" t="s">
        <v>459</v>
      </c>
      <c r="C170" s="744">
        <v>19202000806</v>
      </c>
      <c r="D170" s="797">
        <v>17.399999999999999</v>
      </c>
      <c r="E170" s="306" t="s">
        <v>419</v>
      </c>
      <c r="F170" s="181" t="s">
        <v>583</v>
      </c>
    </row>
    <row r="171" spans="1:6" x14ac:dyDescent="0.25">
      <c r="A171" s="181" t="s">
        <v>1270</v>
      </c>
      <c r="B171" s="342" t="s">
        <v>459</v>
      </c>
      <c r="C171" s="744">
        <v>19202000810</v>
      </c>
      <c r="D171" s="797">
        <v>15.8</v>
      </c>
      <c r="E171" s="306" t="s">
        <v>419</v>
      </c>
      <c r="F171" s="181" t="s">
        <v>584</v>
      </c>
    </row>
    <row r="172" spans="1:6" x14ac:dyDescent="0.25">
      <c r="A172" s="181" t="s">
        <v>1270</v>
      </c>
      <c r="B172" s="342" t="s">
        <v>459</v>
      </c>
      <c r="C172" s="744">
        <v>19202000795</v>
      </c>
      <c r="D172" s="797">
        <v>15.6</v>
      </c>
      <c r="E172" s="306" t="s">
        <v>419</v>
      </c>
      <c r="F172" s="181" t="s">
        <v>585</v>
      </c>
    </row>
    <row r="173" spans="1:6" x14ac:dyDescent="0.25">
      <c r="A173" s="181" t="s">
        <v>1270</v>
      </c>
      <c r="B173" s="342" t="s">
        <v>459</v>
      </c>
      <c r="C173" s="744">
        <v>19202000808</v>
      </c>
      <c r="D173" s="797">
        <v>15.6</v>
      </c>
      <c r="E173" s="306" t="s">
        <v>419</v>
      </c>
      <c r="F173" s="181" t="s">
        <v>586</v>
      </c>
    </row>
    <row r="174" spans="1:6" x14ac:dyDescent="0.25">
      <c r="A174" s="181" t="s">
        <v>1270</v>
      </c>
      <c r="B174" s="342" t="s">
        <v>459</v>
      </c>
      <c r="C174" s="744">
        <v>19202000814</v>
      </c>
      <c r="D174" s="797">
        <v>15.2</v>
      </c>
      <c r="E174" s="306" t="s">
        <v>419</v>
      </c>
      <c r="F174" s="181" t="s">
        <v>587</v>
      </c>
    </row>
    <row r="175" spans="1:6" x14ac:dyDescent="0.25">
      <c r="A175" s="181" t="s">
        <v>1270</v>
      </c>
      <c r="B175" s="342" t="s">
        <v>459</v>
      </c>
      <c r="C175" s="744">
        <v>19202000805</v>
      </c>
      <c r="D175" s="797">
        <v>15</v>
      </c>
      <c r="E175" s="306" t="s">
        <v>419</v>
      </c>
      <c r="F175" s="181" t="s">
        <v>588</v>
      </c>
    </row>
    <row r="176" spans="1:6" x14ac:dyDescent="0.25">
      <c r="A176" s="181" t="s">
        <v>1270</v>
      </c>
      <c r="B176" s="342" t="s">
        <v>459</v>
      </c>
      <c r="C176" s="744">
        <v>19202000784</v>
      </c>
      <c r="D176" s="797">
        <v>14.8</v>
      </c>
      <c r="E176" s="306" t="s">
        <v>419</v>
      </c>
      <c r="F176" s="181" t="s">
        <v>589</v>
      </c>
    </row>
    <row r="177" spans="1:6" x14ac:dyDescent="0.25">
      <c r="A177" s="361" t="s">
        <v>1270</v>
      </c>
      <c r="B177" s="354" t="s">
        <v>459</v>
      </c>
      <c r="C177" s="761">
        <v>19202000804</v>
      </c>
      <c r="D177" s="804">
        <v>14</v>
      </c>
      <c r="E177" s="799" t="s">
        <v>419</v>
      </c>
      <c r="F177" s="361" t="s">
        <v>590</v>
      </c>
    </row>
    <row r="178" spans="1:6" x14ac:dyDescent="0.25">
      <c r="A178" s="800" t="s">
        <v>1270</v>
      </c>
      <c r="B178" s="801" t="s">
        <v>460</v>
      </c>
      <c r="C178" s="755">
        <v>19202000798</v>
      </c>
      <c r="D178" s="762">
        <v>21.6</v>
      </c>
      <c r="E178" s="802" t="s">
        <v>419</v>
      </c>
      <c r="F178" s="630" t="s">
        <v>578</v>
      </c>
    </row>
    <row r="179" spans="1:6" x14ac:dyDescent="0.25">
      <c r="A179" s="800" t="s">
        <v>1270</v>
      </c>
      <c r="B179" s="801" t="s">
        <v>460</v>
      </c>
      <c r="C179" s="754">
        <v>19202000785</v>
      </c>
      <c r="D179" s="765">
        <v>20.399999999999999</v>
      </c>
      <c r="E179" s="802" t="s">
        <v>419</v>
      </c>
      <c r="F179" s="630" t="s">
        <v>579</v>
      </c>
    </row>
    <row r="180" spans="1:6" x14ac:dyDescent="0.25">
      <c r="A180" s="800" t="s">
        <v>1270</v>
      </c>
      <c r="B180" s="801" t="s">
        <v>460</v>
      </c>
      <c r="C180" s="754">
        <v>19202000789</v>
      </c>
      <c r="D180" s="765">
        <v>20.2</v>
      </c>
      <c r="E180" s="802" t="s">
        <v>419</v>
      </c>
      <c r="F180" s="630" t="s">
        <v>580</v>
      </c>
    </row>
    <row r="181" spans="1:6" x14ac:dyDescent="0.25">
      <c r="A181" s="800" t="s">
        <v>1270</v>
      </c>
      <c r="B181" s="801" t="s">
        <v>460</v>
      </c>
      <c r="C181" s="754">
        <v>19202000794</v>
      </c>
      <c r="D181" s="765">
        <v>19.8</v>
      </c>
      <c r="E181" s="802" t="s">
        <v>419</v>
      </c>
      <c r="F181" s="630" t="s">
        <v>581</v>
      </c>
    </row>
    <row r="182" spans="1:6" x14ac:dyDescent="0.25">
      <c r="A182" s="800" t="s">
        <v>1270</v>
      </c>
      <c r="B182" s="801" t="s">
        <v>460</v>
      </c>
      <c r="C182" s="754">
        <v>19202000800</v>
      </c>
      <c r="D182" s="765">
        <v>19.8</v>
      </c>
      <c r="E182" s="802" t="s">
        <v>419</v>
      </c>
      <c r="F182" s="630" t="s">
        <v>582</v>
      </c>
    </row>
    <row r="183" spans="1:6" x14ac:dyDescent="0.25">
      <c r="A183" s="800" t="s">
        <v>1270</v>
      </c>
      <c r="B183" s="801" t="s">
        <v>460</v>
      </c>
      <c r="C183" s="754">
        <v>19202000792</v>
      </c>
      <c r="D183" s="765">
        <v>19.600000000000001</v>
      </c>
      <c r="E183" s="802" t="s">
        <v>419</v>
      </c>
      <c r="F183" s="630" t="s">
        <v>583</v>
      </c>
    </row>
    <row r="184" spans="1:6" x14ac:dyDescent="0.25">
      <c r="A184" s="800" t="s">
        <v>1270</v>
      </c>
      <c r="B184" s="801" t="s">
        <v>460</v>
      </c>
      <c r="C184" s="754">
        <v>19202000803</v>
      </c>
      <c r="D184" s="765">
        <v>19.600000000000001</v>
      </c>
      <c r="E184" s="802" t="s">
        <v>419</v>
      </c>
      <c r="F184" s="630" t="s">
        <v>584</v>
      </c>
    </row>
    <row r="185" spans="1:6" x14ac:dyDescent="0.25">
      <c r="A185" s="800" t="s">
        <v>1270</v>
      </c>
      <c r="B185" s="801" t="s">
        <v>460</v>
      </c>
      <c r="C185" s="754">
        <v>19202000786</v>
      </c>
      <c r="D185" s="765">
        <v>19.399999999999999</v>
      </c>
      <c r="E185" s="802" t="s">
        <v>419</v>
      </c>
      <c r="F185" s="630" t="s">
        <v>585</v>
      </c>
    </row>
    <row r="186" spans="1:6" x14ac:dyDescent="0.25">
      <c r="A186" s="800" t="s">
        <v>1270</v>
      </c>
      <c r="B186" s="801" t="s">
        <v>460</v>
      </c>
      <c r="C186" s="754">
        <v>19202000791</v>
      </c>
      <c r="D186" s="765">
        <v>19</v>
      </c>
      <c r="E186" s="802" t="s">
        <v>419</v>
      </c>
      <c r="F186" s="630" t="s">
        <v>586</v>
      </c>
    </row>
    <row r="187" spans="1:6" x14ac:dyDescent="0.25">
      <c r="A187" s="800" t="s">
        <v>1270</v>
      </c>
      <c r="B187" s="801" t="s">
        <v>460</v>
      </c>
      <c r="C187" s="754">
        <v>19202000788</v>
      </c>
      <c r="D187" s="765">
        <v>18.600000000000001</v>
      </c>
      <c r="E187" s="802" t="s">
        <v>419</v>
      </c>
      <c r="F187" s="630" t="s">
        <v>587</v>
      </c>
    </row>
    <row r="188" spans="1:6" x14ac:dyDescent="0.25">
      <c r="A188" s="800" t="s">
        <v>1270</v>
      </c>
      <c r="B188" s="801" t="s">
        <v>460</v>
      </c>
      <c r="C188" s="754">
        <v>19202000799</v>
      </c>
      <c r="D188" s="765">
        <v>18.600000000000001</v>
      </c>
      <c r="E188" s="802" t="s">
        <v>419</v>
      </c>
      <c r="F188" s="630" t="s">
        <v>588</v>
      </c>
    </row>
    <row r="189" spans="1:6" x14ac:dyDescent="0.25">
      <c r="A189" s="800" t="s">
        <v>1270</v>
      </c>
      <c r="B189" s="801" t="s">
        <v>460</v>
      </c>
      <c r="C189" s="754">
        <v>19202000790</v>
      </c>
      <c r="D189" s="765">
        <v>18.2</v>
      </c>
      <c r="E189" s="802" t="s">
        <v>419</v>
      </c>
      <c r="F189" s="630" t="s">
        <v>589</v>
      </c>
    </row>
    <row r="190" spans="1:6" x14ac:dyDescent="0.25">
      <c r="A190" s="800" t="s">
        <v>1270</v>
      </c>
      <c r="B190" s="801" t="s">
        <v>460</v>
      </c>
      <c r="C190" s="755">
        <v>19202000801</v>
      </c>
      <c r="D190" s="762">
        <v>17.8</v>
      </c>
      <c r="E190" s="803" t="s">
        <v>420</v>
      </c>
      <c r="F190" s="630" t="s">
        <v>590</v>
      </c>
    </row>
    <row r="191" spans="1:6" x14ac:dyDescent="0.25">
      <c r="A191" s="800" t="s">
        <v>1270</v>
      </c>
      <c r="B191" s="801" t="s">
        <v>460</v>
      </c>
      <c r="C191" s="755">
        <v>19202000787</v>
      </c>
      <c r="D191" s="762">
        <v>17.2</v>
      </c>
      <c r="E191" s="803" t="s">
        <v>420</v>
      </c>
      <c r="F191" s="630" t="s">
        <v>591</v>
      </c>
    </row>
    <row r="192" spans="1:6" x14ac:dyDescent="0.25">
      <c r="A192" s="800" t="s">
        <v>1270</v>
      </c>
      <c r="B192" s="801" t="s">
        <v>460</v>
      </c>
      <c r="C192" s="755">
        <v>19202000797</v>
      </c>
      <c r="D192" s="762">
        <v>15.8</v>
      </c>
      <c r="E192" s="803" t="s">
        <v>420</v>
      </c>
      <c r="F192" s="630" t="s">
        <v>592</v>
      </c>
    </row>
  </sheetData>
  <mergeCells count="1">
    <mergeCell ref="A1:F1"/>
  </mergeCells>
  <hyperlinks>
    <hyperlink ref="C165" r:id="rId1" location="/router?komponent=taotlus&amp;id=1177921&amp;kuva=ava" display="/router?komponent=taotlus&amp;id=1177921&amp;kuva=ava"/>
    <hyperlink ref="C166" r:id="rId2" location="/router?komponent=taotlus&amp;id=1190169&amp;kuva=ava" display="https://pms.arib.pria.ee/pms-menetlus/ - /router?komponent=taotlus&amp;id=1190169&amp;kuva=ava"/>
    <hyperlink ref="C167" r:id="rId3" location="/router?komponent=taotlus&amp;id=1189483&amp;kuva=ava" display="https://pms.arib.pria.ee/pms-menetlus/ - /router?komponent=taotlus&amp;id=1189483&amp;kuva=ava"/>
    <hyperlink ref="C168" r:id="rId4" location="/router?komponent=taotlus&amp;id=1182986&amp;kuva=ava" display="https://pms.arib.pria.ee/pms-menetlus/ - /router?komponent=taotlus&amp;id=1182986&amp;kuva=ava"/>
    <hyperlink ref="C169" r:id="rId5" location="/router?komponent=taotlus&amp;id=1178467&amp;kuva=ava" display="https://pms.arib.pria.ee/pms-menetlus/ - /router?komponent=taotlus&amp;id=1178467&amp;kuva=ava"/>
    <hyperlink ref="C170" r:id="rId6" location="/router?komponent=taotlus&amp;id=1187651&amp;kuva=ava" display="https://pms.arib.pria.ee/pms-menetlus/ - /router?komponent=taotlus&amp;id=1187651&amp;kuva=ava"/>
    <hyperlink ref="C171" r:id="rId7" location="/router?komponent=taotlus&amp;id=1189310&amp;kuva=ava" display="https://pms.arib.pria.ee/pms-menetlus/ - /router?komponent=taotlus&amp;id=1189310&amp;kuva=ava"/>
    <hyperlink ref="C172" r:id="rId8" location="/router?komponent=taotlus&amp;id=1181096&amp;kuva=ava" display="https://pms.arib.pria.ee/pms-menetlus/ - /router?komponent=taotlus&amp;id=1181096&amp;kuva=ava"/>
    <hyperlink ref="C173" r:id="rId9" location="/router?komponent=taotlus&amp;id=1184179&amp;kuva=ava" display="https://pms.arib.pria.ee/pms-menetlus/ - /router?komponent=taotlus&amp;id=1184179&amp;kuva=ava"/>
    <hyperlink ref="C174" r:id="rId10" location="/router?komponent=taotlus&amp;id=1191080&amp;kuva=ava" display="https://pms.arib.pria.ee/pms-menetlus/ - /router?komponent=taotlus&amp;id=1191080&amp;kuva=ava"/>
    <hyperlink ref="C175" r:id="rId11" location="/router?komponent=taotlus&amp;id=1185244&amp;kuva=ava" display="https://pms.arib.pria.ee/pms-menetlus/ - /router?komponent=taotlus&amp;id=1185244&amp;kuva=ava"/>
    <hyperlink ref="C176" r:id="rId12" location="/router?komponent=taotlus&amp;id=1178183&amp;kuva=ava" display="https://pms.arib.pria.ee/pms-menetlus/ - /router?komponent=taotlus&amp;id=1178183&amp;kuva=ava"/>
    <hyperlink ref="C177" r:id="rId13" location="/router?komponent=taotlus&amp;id=1180373&amp;kuva=ava" display="https://pms.arib.pria.ee/pms-menetlus/ - /router?komponent=taotlus&amp;id=1180373&amp;kuva=ava"/>
    <hyperlink ref="C178" r:id="rId14" location="/router?komponent=taotlus&amp;id=1179408&amp;kuva=ava" display="https://pms.arib.pria.ee/pms-menetlus/ - /router?komponent=taotlus&amp;id=1179408&amp;kuva=ava"/>
    <hyperlink ref="C179" r:id="rId15" location="/router?komponent=taotlus&amp;id=1178061&amp;kuva=ava" display="https://pms.arib.pria.ee/pms-menetlus/ - /router?komponent=taotlus&amp;id=1178061&amp;kuva=ava"/>
    <hyperlink ref="C180" r:id="rId16" location="/router?komponent=taotlus&amp;id=1178064&amp;kuva=ava" display="https://pms.arib.pria.ee/pms-menetlus/ - /router?komponent=taotlus&amp;id=1178064&amp;kuva=ava"/>
    <hyperlink ref="C181" r:id="rId17" location="/router?komponent=taotlus&amp;id=1180846&amp;kuva=ava" display="https://pms.arib.pria.ee/pms-menetlus/ - /router?komponent=taotlus&amp;id=1180846&amp;kuva=ava"/>
    <hyperlink ref="C182" r:id="rId18" location="/router?komponent=taotlus&amp;id=1180976&amp;kuva=ava" display="https://pms.arib.pria.ee/pms-menetlus/ - /router?komponent=taotlus&amp;id=1180976&amp;kuva=ava"/>
    <hyperlink ref="C183" r:id="rId19" location="/router?komponent=taotlus&amp;id=1183124&amp;kuva=ava" display="https://pms.arib.pria.ee/pms-menetlus/ - /router?komponent=taotlus&amp;id=1183124&amp;kuva=ava"/>
    <hyperlink ref="C184" r:id="rId20" location="/router?komponent=taotlus&amp;id=1186231&amp;kuva=ava" display="https://pms.arib.pria.ee/pms-menetlus/ - /router?komponent=taotlus&amp;id=1186231&amp;kuva=ava"/>
    <hyperlink ref="C185" r:id="rId21" location="/router?komponent=taotlus&amp;id=1179358&amp;kuva=ava" display="https://pms.arib.pria.ee/pms-menetlus/ - /router?komponent=taotlus&amp;id=1179358&amp;kuva=ava"/>
    <hyperlink ref="C186" r:id="rId22" location="/router?komponent=taotlus&amp;id=1182062&amp;kuva=ava" display="https://pms.arib.pria.ee/pms-menetlus/ - /router?komponent=taotlus&amp;id=1182062&amp;kuva=ava"/>
    <hyperlink ref="C187" r:id="rId23" location="/router?komponent=taotlus&amp;id=1178155&amp;kuva=ava" display="https://pms.arib.pria.ee/pms-menetlus/ - /router?komponent=taotlus&amp;id=1178155&amp;kuva=ava"/>
    <hyperlink ref="C188" r:id="rId24" location="/router?komponent=taotlus&amp;id=1179714&amp;kuva=ava" display="https://pms.arib.pria.ee/pms-menetlus/ - /router?komponent=taotlus&amp;id=1179714&amp;kuva=ava"/>
    <hyperlink ref="C189" r:id="rId25" location="/router?komponent=taotlus&amp;id=1180026&amp;kuva=ava" display="https://pms.arib.pria.ee/pms-menetlus/ - /router?komponent=taotlus&amp;id=1180026&amp;kuva=ava"/>
    <hyperlink ref="C190" r:id="rId26" location="/router?komponent=taotlus&amp;id=1185982&amp;kuva=ava" display="https://pms.arib.pria.ee/pms-menetlus/ - /router?komponent=taotlus&amp;id=1185982&amp;kuva=ava"/>
    <hyperlink ref="C191" r:id="rId27" location="/router?komponent=taotlus&amp;id=1180086&amp;kuva=ava" display="https://pms.arib.pria.ee/pms-menetlus/ - /router?komponent=taotlus&amp;id=1180086&amp;kuva=ava"/>
    <hyperlink ref="C192" r:id="rId28" location="/router?komponent=taotlus&amp;id=1184975&amp;kuva=ava" display="https://pms.arib.pria.ee/pms-menetlus/ - /router?komponent=taotlus&amp;id=1184975&amp;kuva=ava"/>
  </hyperlinks>
  <pageMargins left="0.7" right="0.7" top="0.75" bottom="0.75" header="0.3" footer="0.3"/>
  <pageSetup paperSize="9" orientation="portrait" r:id="rId2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92" workbookViewId="0">
      <selection activeCell="B223" sqref="B223"/>
    </sheetView>
  </sheetViews>
  <sheetFormatPr defaultRowHeight="15" x14ac:dyDescent="0.25"/>
  <cols>
    <col min="1" max="1" width="22.5703125" customWidth="1"/>
    <col min="2" max="2" width="48.42578125" customWidth="1"/>
    <col min="3" max="3" width="26.140625" customWidth="1"/>
    <col min="4" max="4" width="12.5703125" customWidth="1"/>
    <col min="5" max="5" width="20.140625" customWidth="1"/>
    <col min="6" max="6" width="19" customWidth="1"/>
  </cols>
  <sheetData>
    <row r="1" spans="1:6" ht="16.5" thickBot="1" x14ac:dyDescent="0.3">
      <c r="A1" s="837" t="s">
        <v>450</v>
      </c>
      <c r="B1" s="838"/>
      <c r="C1" s="838"/>
      <c r="D1" s="838"/>
      <c r="E1" s="838"/>
      <c r="F1" s="840"/>
    </row>
    <row r="2" spans="1:6" ht="15.75" thickBot="1" x14ac:dyDescent="0.3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2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2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2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2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2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2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2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2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2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2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2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2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2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2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2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2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2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2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2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2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2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2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.75" thickBot="1" x14ac:dyDescent="0.3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2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2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2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2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2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.75" thickBot="1" x14ac:dyDescent="0.3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2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2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2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2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2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2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.75" thickBot="1" x14ac:dyDescent="0.3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2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2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2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2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2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2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2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2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.75" thickBot="1" x14ac:dyDescent="0.3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25">
      <c r="A48" s="47" t="s">
        <v>748</v>
      </c>
      <c r="B48" s="83" t="s">
        <v>454</v>
      </c>
      <c r="C48" s="49" t="str">
        <f>"619217862123"</f>
        <v>619217862123</v>
      </c>
      <c r="D48" s="398">
        <v>3.52</v>
      </c>
      <c r="E48" s="213" t="s">
        <v>419</v>
      </c>
      <c r="F48" s="399" t="s">
        <v>578</v>
      </c>
    </row>
    <row r="49" spans="1:6" x14ac:dyDescent="0.2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5" t="s">
        <v>579</v>
      </c>
    </row>
    <row r="50" spans="1:6" x14ac:dyDescent="0.2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5" t="s">
        <v>580</v>
      </c>
    </row>
    <row r="51" spans="1:6" x14ac:dyDescent="0.2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5" t="s">
        <v>581</v>
      </c>
    </row>
    <row r="52" spans="1:6" x14ac:dyDescent="0.2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5" t="s">
        <v>582</v>
      </c>
    </row>
    <row r="53" spans="1:6" x14ac:dyDescent="0.2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5" t="s">
        <v>583</v>
      </c>
    </row>
    <row r="54" spans="1:6" ht="15.75" thickBot="1" x14ac:dyDescent="0.3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400" t="s">
        <v>584</v>
      </c>
    </row>
    <row r="55" spans="1:6" x14ac:dyDescent="0.25">
      <c r="A55" s="185" t="s">
        <v>748</v>
      </c>
      <c r="B55" s="396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7" t="s">
        <v>578</v>
      </c>
    </row>
    <row r="56" spans="1:6" x14ac:dyDescent="0.2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2" t="s">
        <v>579</v>
      </c>
    </row>
    <row r="57" spans="1:6" x14ac:dyDescent="0.2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2" t="s">
        <v>580</v>
      </c>
    </row>
    <row r="58" spans="1:6" x14ac:dyDescent="0.2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2" t="s">
        <v>581</v>
      </c>
    </row>
    <row r="59" spans="1:6" x14ac:dyDescent="0.2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2" t="s">
        <v>582</v>
      </c>
    </row>
    <row r="60" spans="1:6" x14ac:dyDescent="0.2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2" t="s">
        <v>583</v>
      </c>
    </row>
    <row r="61" spans="1:6" x14ac:dyDescent="0.2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2" t="s">
        <v>584</v>
      </c>
    </row>
    <row r="62" spans="1:6" x14ac:dyDescent="0.2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2" t="s">
        <v>585</v>
      </c>
    </row>
    <row r="63" spans="1:6" x14ac:dyDescent="0.2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2" t="s">
        <v>586</v>
      </c>
    </row>
    <row r="64" spans="1:6" x14ac:dyDescent="0.2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2" t="s">
        <v>587</v>
      </c>
    </row>
    <row r="65" spans="1:6" ht="15.75" thickBot="1" x14ac:dyDescent="0.3">
      <c r="A65" s="106" t="s">
        <v>748</v>
      </c>
      <c r="B65" s="489" t="s">
        <v>455</v>
      </c>
      <c r="C65" s="179" t="str">
        <f>"619217862126"</f>
        <v>619217862126</v>
      </c>
      <c r="D65" s="179">
        <v>2.54</v>
      </c>
      <c r="E65" s="367" t="s">
        <v>419</v>
      </c>
      <c r="F65" s="490" t="s">
        <v>588</v>
      </c>
    </row>
    <row r="66" spans="1:6" x14ac:dyDescent="0.2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2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2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2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2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2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2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2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2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2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2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2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2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2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2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2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2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.75" thickBot="1" x14ac:dyDescent="0.3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4" t="s">
        <v>420</v>
      </c>
      <c r="F83" s="374" t="s">
        <v>595</v>
      </c>
    </row>
    <row r="84" spans="1:6" x14ac:dyDescent="0.25">
      <c r="A84" s="491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25">
      <c r="A85" s="492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25">
      <c r="A86" s="492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25">
      <c r="A87" s="492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25">
      <c r="A88" s="492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25">
      <c r="A89" s="492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25">
      <c r="A90" s="492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.75" thickBot="1" x14ac:dyDescent="0.3">
      <c r="A91" s="566" t="s">
        <v>897</v>
      </c>
      <c r="B91" s="489" t="s">
        <v>453</v>
      </c>
      <c r="C91" s="179" t="s">
        <v>905</v>
      </c>
      <c r="D91" s="179">
        <v>2.6399999999999997</v>
      </c>
      <c r="E91" s="384" t="s">
        <v>420</v>
      </c>
      <c r="F91" s="374" t="s">
        <v>585</v>
      </c>
    </row>
    <row r="92" spans="1:6" x14ac:dyDescent="0.25">
      <c r="A92" s="567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25">
      <c r="A93" s="568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25">
      <c r="A94" s="568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25">
      <c r="A95" s="568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25">
      <c r="A96" s="568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25">
      <c r="A97" s="568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25">
      <c r="A98" s="568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.75" thickBot="1" x14ac:dyDescent="0.3">
      <c r="A99" s="569" t="s">
        <v>1070</v>
      </c>
      <c r="B99" s="489" t="s">
        <v>452</v>
      </c>
      <c r="C99" s="179" t="str">
        <f>"619217863113"</f>
        <v>619217863113</v>
      </c>
      <c r="D99" s="179">
        <v>1.86</v>
      </c>
      <c r="E99" s="384" t="s">
        <v>420</v>
      </c>
      <c r="F99" s="374" t="s">
        <v>585</v>
      </c>
    </row>
    <row r="100" spans="1:6" x14ac:dyDescent="0.25">
      <c r="A100" s="567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25">
      <c r="A101" s="568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25">
      <c r="A102" s="568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25">
      <c r="A103" s="568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25">
      <c r="A104" s="568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25">
      <c r="A105" s="568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25">
      <c r="A106" s="569" t="s">
        <v>1070</v>
      </c>
      <c r="B106" s="489" t="s">
        <v>453</v>
      </c>
      <c r="C106" s="179" t="str">
        <f>"619217863124"</f>
        <v>619217863124</v>
      </c>
      <c r="D106" s="179">
        <v>2.4500000000000002</v>
      </c>
      <c r="E106" s="384" t="s">
        <v>420</v>
      </c>
      <c r="F106" s="374" t="s">
        <v>584</v>
      </c>
    </row>
    <row r="107" spans="1:6" x14ac:dyDescent="0.25">
      <c r="A107" s="583" t="s">
        <v>1081</v>
      </c>
      <c r="B107" s="77" t="s">
        <v>454</v>
      </c>
      <c r="C107" s="582">
        <v>619217873628</v>
      </c>
      <c r="D107" s="2">
        <v>3.27</v>
      </c>
      <c r="E107" s="225" t="s">
        <v>419</v>
      </c>
      <c r="F107" s="372" t="s">
        <v>578</v>
      </c>
    </row>
    <row r="108" spans="1:6" x14ac:dyDescent="0.25">
      <c r="A108" s="583" t="s">
        <v>1081</v>
      </c>
      <c r="B108" s="77" t="s">
        <v>454</v>
      </c>
      <c r="C108" s="582">
        <v>619217873630</v>
      </c>
      <c r="D108" s="2">
        <v>2.99</v>
      </c>
      <c r="E108" s="225" t="s">
        <v>419</v>
      </c>
      <c r="F108" s="372" t="s">
        <v>579</v>
      </c>
    </row>
    <row r="109" spans="1:6" x14ac:dyDescent="0.25">
      <c r="A109" s="583" t="s">
        <v>1081</v>
      </c>
      <c r="B109" s="77" t="s">
        <v>454</v>
      </c>
      <c r="C109" s="582">
        <v>619217873638</v>
      </c>
      <c r="D109" s="26">
        <v>2.96</v>
      </c>
      <c r="E109" s="225" t="s">
        <v>419</v>
      </c>
      <c r="F109" s="372" t="s">
        <v>580</v>
      </c>
    </row>
    <row r="110" spans="1:6" x14ac:dyDescent="0.25">
      <c r="A110" s="372" t="s">
        <v>1081</v>
      </c>
      <c r="B110" s="26" t="s">
        <v>454</v>
      </c>
      <c r="C110" s="582">
        <v>619217873634</v>
      </c>
      <c r="D110" s="26">
        <v>2.4700000000000002</v>
      </c>
      <c r="E110" s="226" t="s">
        <v>420</v>
      </c>
      <c r="F110" s="372" t="s">
        <v>581</v>
      </c>
    </row>
    <row r="111" spans="1:6" x14ac:dyDescent="0.25">
      <c r="A111" s="583" t="s">
        <v>1081</v>
      </c>
      <c r="B111" s="77" t="s">
        <v>1082</v>
      </c>
      <c r="C111" s="584">
        <v>619217873626</v>
      </c>
      <c r="D111" s="26">
        <v>3.39</v>
      </c>
      <c r="E111" s="225" t="s">
        <v>419</v>
      </c>
      <c r="F111" s="372" t="s">
        <v>578</v>
      </c>
    </row>
    <row r="112" spans="1:6" x14ac:dyDescent="0.25">
      <c r="A112" s="583" t="s">
        <v>1081</v>
      </c>
      <c r="B112" s="77" t="s">
        <v>1082</v>
      </c>
      <c r="C112" s="582">
        <v>619217873639</v>
      </c>
      <c r="D112" s="26">
        <v>3.35</v>
      </c>
      <c r="E112" s="225" t="s">
        <v>419</v>
      </c>
      <c r="F112" s="372" t="s">
        <v>579</v>
      </c>
    </row>
    <row r="113" spans="1:6" x14ac:dyDescent="0.25">
      <c r="A113" s="583" t="s">
        <v>1081</v>
      </c>
      <c r="B113" s="77" t="s">
        <v>1082</v>
      </c>
      <c r="C113" s="582">
        <v>619217873620</v>
      </c>
      <c r="D113" s="26">
        <v>3.27</v>
      </c>
      <c r="E113" s="225" t="s">
        <v>419</v>
      </c>
      <c r="F113" s="372" t="s">
        <v>580</v>
      </c>
    </row>
    <row r="114" spans="1:6" x14ac:dyDescent="0.25">
      <c r="A114" s="583" t="s">
        <v>1081</v>
      </c>
      <c r="B114" s="77" t="s">
        <v>1082</v>
      </c>
      <c r="C114" s="582">
        <v>619217873624</v>
      </c>
      <c r="D114" s="26">
        <v>3.24</v>
      </c>
      <c r="E114" s="225" t="s">
        <v>419</v>
      </c>
      <c r="F114" s="372" t="s">
        <v>581</v>
      </c>
    </row>
    <row r="115" spans="1:6" x14ac:dyDescent="0.25">
      <c r="A115" s="583" t="s">
        <v>1081</v>
      </c>
      <c r="B115" s="77" t="s">
        <v>1082</v>
      </c>
      <c r="C115" s="582">
        <v>619217873625</v>
      </c>
      <c r="D115" s="26">
        <v>3.04</v>
      </c>
      <c r="E115" s="225" t="s">
        <v>419</v>
      </c>
      <c r="F115" s="372" t="s">
        <v>582</v>
      </c>
    </row>
    <row r="116" spans="1:6" x14ac:dyDescent="0.25">
      <c r="A116" s="583" t="s">
        <v>1081</v>
      </c>
      <c r="B116" s="77" t="s">
        <v>1082</v>
      </c>
      <c r="C116" s="582">
        <v>619217873621</v>
      </c>
      <c r="D116" s="26">
        <v>3</v>
      </c>
      <c r="E116" s="225" t="s">
        <v>419</v>
      </c>
      <c r="F116" s="372" t="s">
        <v>583</v>
      </c>
    </row>
    <row r="117" spans="1:6" x14ac:dyDescent="0.25">
      <c r="A117" s="583" t="s">
        <v>1081</v>
      </c>
      <c r="B117" s="77" t="s">
        <v>1082</v>
      </c>
      <c r="C117" s="582">
        <v>619217873627</v>
      </c>
      <c r="D117" s="26">
        <v>2.92</v>
      </c>
      <c r="E117" s="225" t="s">
        <v>419</v>
      </c>
      <c r="F117" s="372" t="s">
        <v>584</v>
      </c>
    </row>
    <row r="118" spans="1:6" x14ac:dyDescent="0.25">
      <c r="A118" s="583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2" t="s">
        <v>578</v>
      </c>
    </row>
    <row r="119" spans="1:6" x14ac:dyDescent="0.25">
      <c r="A119" s="583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2" t="s">
        <v>579</v>
      </c>
    </row>
    <row r="120" spans="1:6" x14ac:dyDescent="0.25">
      <c r="A120" s="583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2" t="s">
        <v>580</v>
      </c>
    </row>
    <row r="121" spans="1:6" x14ac:dyDescent="0.25">
      <c r="A121" s="583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2" t="s">
        <v>581</v>
      </c>
    </row>
    <row r="122" spans="1:6" x14ac:dyDescent="0.25">
      <c r="A122" s="583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2" t="s">
        <v>582</v>
      </c>
    </row>
    <row r="123" spans="1:6" x14ac:dyDescent="0.25">
      <c r="A123" s="583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2" t="s">
        <v>583</v>
      </c>
    </row>
    <row r="124" spans="1:6" x14ac:dyDescent="0.25">
      <c r="A124" s="583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2" t="s">
        <v>584</v>
      </c>
    </row>
    <row r="125" spans="1:6" x14ac:dyDescent="0.25">
      <c r="A125" s="583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2" t="s">
        <v>585</v>
      </c>
    </row>
    <row r="126" spans="1:6" x14ac:dyDescent="0.25">
      <c r="A126" s="583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2" t="s">
        <v>586</v>
      </c>
    </row>
    <row r="127" spans="1:6" x14ac:dyDescent="0.25">
      <c r="A127" s="583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2" t="s">
        <v>587</v>
      </c>
    </row>
    <row r="128" spans="1:6" x14ac:dyDescent="0.25">
      <c r="A128" s="583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2" t="s">
        <v>588</v>
      </c>
    </row>
    <row r="129" spans="1:6" x14ac:dyDescent="0.25">
      <c r="A129" s="583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2" t="s">
        <v>589</v>
      </c>
    </row>
    <row r="130" spans="1:6" x14ac:dyDescent="0.25">
      <c r="A130" s="583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2" t="s">
        <v>590</v>
      </c>
    </row>
    <row r="131" spans="1:6" x14ac:dyDescent="0.25">
      <c r="A131" s="583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25">
      <c r="A132" s="583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25">
      <c r="A133" s="583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25">
      <c r="A134" s="583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25">
      <c r="A135" s="5" t="s">
        <v>1152</v>
      </c>
      <c r="B135" s="2" t="s">
        <v>454</v>
      </c>
      <c r="C135" s="639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25">
      <c r="A136" s="5" t="s">
        <v>1152</v>
      </c>
      <c r="B136" s="2" t="s">
        <v>454</v>
      </c>
      <c r="C136" s="639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25">
      <c r="A137" s="5" t="s">
        <v>1152</v>
      </c>
      <c r="B137" s="2" t="s">
        <v>454</v>
      </c>
      <c r="C137" s="639">
        <v>19201800962</v>
      </c>
      <c r="D137" s="2">
        <v>2.7</v>
      </c>
      <c r="E137" s="225" t="s">
        <v>419</v>
      </c>
      <c r="F137" s="5" t="s">
        <v>580</v>
      </c>
    </row>
    <row r="138" spans="1:6" x14ac:dyDescent="0.25">
      <c r="A138" s="5" t="s">
        <v>1152</v>
      </c>
      <c r="B138" s="2" t="s">
        <v>454</v>
      </c>
      <c r="C138" s="639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25">
      <c r="A139" s="5" t="s">
        <v>1152</v>
      </c>
      <c r="B139" s="2" t="s">
        <v>454</v>
      </c>
      <c r="C139" s="639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25">
      <c r="A140" s="5" t="s">
        <v>1152</v>
      </c>
      <c r="B140" s="2" t="s">
        <v>454</v>
      </c>
      <c r="C140" s="639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25">
      <c r="A141" s="5" t="s">
        <v>1152</v>
      </c>
      <c r="B141" s="77" t="s">
        <v>1082</v>
      </c>
      <c r="C141" s="641">
        <v>19201800950</v>
      </c>
      <c r="D141" s="642">
        <v>3</v>
      </c>
      <c r="E141" s="645" t="s">
        <v>419</v>
      </c>
      <c r="F141" s="5" t="s">
        <v>578</v>
      </c>
    </row>
    <row r="142" spans="1:6" x14ac:dyDescent="0.25">
      <c r="A142" s="5" t="s">
        <v>1152</v>
      </c>
      <c r="B142" s="77" t="s">
        <v>1082</v>
      </c>
      <c r="C142" s="641">
        <v>19201800956</v>
      </c>
      <c r="D142" s="642">
        <v>3</v>
      </c>
      <c r="E142" s="645" t="s">
        <v>419</v>
      </c>
      <c r="F142" s="5" t="s">
        <v>579</v>
      </c>
    </row>
    <row r="143" spans="1:6" x14ac:dyDescent="0.25">
      <c r="A143" s="5" t="s">
        <v>1152</v>
      </c>
      <c r="B143" s="77" t="s">
        <v>1082</v>
      </c>
      <c r="C143" s="641">
        <v>19201800965</v>
      </c>
      <c r="D143" s="642">
        <v>3</v>
      </c>
      <c r="E143" s="645" t="s">
        <v>419</v>
      </c>
      <c r="F143" s="5" t="s">
        <v>580</v>
      </c>
    </row>
    <row r="144" spans="1:6" x14ac:dyDescent="0.25">
      <c r="A144" s="5" t="s">
        <v>1152</v>
      </c>
      <c r="B144" s="77" t="s">
        <v>1082</v>
      </c>
      <c r="C144" s="641">
        <v>19201800951</v>
      </c>
      <c r="D144" s="642">
        <v>2.96</v>
      </c>
      <c r="E144" s="645" t="s">
        <v>419</v>
      </c>
      <c r="F144" s="5" t="s">
        <v>581</v>
      </c>
    </row>
    <row r="145" spans="1:6" x14ac:dyDescent="0.25">
      <c r="A145" s="5" t="s">
        <v>1152</v>
      </c>
      <c r="B145" s="77" t="s">
        <v>1082</v>
      </c>
      <c r="C145" s="641">
        <v>19201800902</v>
      </c>
      <c r="D145" s="642">
        <v>2.87</v>
      </c>
      <c r="E145" s="645" t="s">
        <v>419</v>
      </c>
      <c r="F145" s="5" t="s">
        <v>582</v>
      </c>
    </row>
    <row r="146" spans="1:6" x14ac:dyDescent="0.25">
      <c r="A146" s="5" t="s">
        <v>1152</v>
      </c>
      <c r="B146" s="77" t="s">
        <v>1082</v>
      </c>
      <c r="C146" s="641">
        <v>19201800952</v>
      </c>
      <c r="D146" s="642">
        <v>2.78</v>
      </c>
      <c r="E146" s="645" t="s">
        <v>419</v>
      </c>
      <c r="F146" s="5" t="s">
        <v>583</v>
      </c>
    </row>
    <row r="147" spans="1:6" x14ac:dyDescent="0.25">
      <c r="A147" s="5" t="s">
        <v>1152</v>
      </c>
      <c r="B147" s="77" t="s">
        <v>1082</v>
      </c>
      <c r="C147" s="641">
        <v>19201800964</v>
      </c>
      <c r="D147" s="642">
        <v>2.68</v>
      </c>
      <c r="E147" s="645" t="s">
        <v>419</v>
      </c>
      <c r="F147" s="5" t="s">
        <v>584</v>
      </c>
    </row>
    <row r="148" spans="1:6" x14ac:dyDescent="0.25">
      <c r="A148" s="5" t="s">
        <v>1152</v>
      </c>
      <c r="B148" s="77" t="s">
        <v>1082</v>
      </c>
      <c r="C148" s="641">
        <v>19201800958</v>
      </c>
      <c r="D148" s="643">
        <v>2.64</v>
      </c>
      <c r="E148" s="645" t="s">
        <v>419</v>
      </c>
      <c r="F148" s="5" t="s">
        <v>585</v>
      </c>
    </row>
    <row r="149" spans="1:6" x14ac:dyDescent="0.25">
      <c r="A149" s="5" t="s">
        <v>1152</v>
      </c>
      <c r="B149" s="77" t="s">
        <v>1082</v>
      </c>
      <c r="C149" s="641">
        <v>19201800957</v>
      </c>
      <c r="D149" s="642">
        <v>2.25</v>
      </c>
      <c r="E149" s="645" t="s">
        <v>419</v>
      </c>
      <c r="F149" s="5" t="s">
        <v>586</v>
      </c>
    </row>
    <row r="150" spans="1:6" x14ac:dyDescent="0.25">
      <c r="A150" s="5" t="s">
        <v>1152</v>
      </c>
      <c r="B150" s="77" t="s">
        <v>1082</v>
      </c>
      <c r="C150" s="641">
        <v>19201800959</v>
      </c>
      <c r="D150" s="642">
        <v>2.17</v>
      </c>
      <c r="E150" s="645" t="s">
        <v>419</v>
      </c>
      <c r="F150" s="5" t="s">
        <v>587</v>
      </c>
    </row>
    <row r="151" spans="1:6" x14ac:dyDescent="0.25">
      <c r="A151" s="5" t="s">
        <v>1152</v>
      </c>
      <c r="B151" s="77" t="s">
        <v>1082</v>
      </c>
      <c r="C151" s="641">
        <v>19201800954</v>
      </c>
      <c r="D151" s="642">
        <v>1.84</v>
      </c>
      <c r="E151" s="644" t="s">
        <v>420</v>
      </c>
      <c r="F151" s="5" t="s">
        <v>588</v>
      </c>
    </row>
    <row r="152" spans="1:6" x14ac:dyDescent="0.25">
      <c r="A152" s="372" t="s">
        <v>1194</v>
      </c>
      <c r="B152" s="654" t="s">
        <v>452</v>
      </c>
      <c r="C152" s="697">
        <v>19201900623</v>
      </c>
      <c r="D152" s="696">
        <v>3</v>
      </c>
      <c r="E152" s="257" t="s">
        <v>419</v>
      </c>
      <c r="F152" s="313" t="s">
        <v>578</v>
      </c>
    </row>
    <row r="153" spans="1:6" x14ac:dyDescent="0.25">
      <c r="A153" s="372" t="s">
        <v>1194</v>
      </c>
      <c r="B153" s="654" t="s">
        <v>452</v>
      </c>
      <c r="C153" s="697">
        <v>19201900645</v>
      </c>
      <c r="D153" s="696">
        <v>2.91</v>
      </c>
      <c r="E153" s="257" t="s">
        <v>419</v>
      </c>
      <c r="F153" s="313" t="s">
        <v>579</v>
      </c>
    </row>
    <row r="154" spans="1:6" x14ac:dyDescent="0.25">
      <c r="A154" s="372" t="s">
        <v>1194</v>
      </c>
      <c r="B154" s="654" t="s">
        <v>452</v>
      </c>
      <c r="C154" s="697">
        <v>19201900632</v>
      </c>
      <c r="D154" s="696">
        <v>2.86</v>
      </c>
      <c r="E154" s="257" t="s">
        <v>419</v>
      </c>
      <c r="F154" s="313" t="s">
        <v>580</v>
      </c>
    </row>
    <row r="155" spans="1:6" x14ac:dyDescent="0.25">
      <c r="A155" s="372" t="s">
        <v>1194</v>
      </c>
      <c r="B155" s="654" t="s">
        <v>452</v>
      </c>
      <c r="C155" s="697">
        <v>19201900641</v>
      </c>
      <c r="D155" s="696">
        <v>2.69</v>
      </c>
      <c r="E155" s="257" t="s">
        <v>419</v>
      </c>
      <c r="F155" s="313" t="s">
        <v>581</v>
      </c>
    </row>
    <row r="156" spans="1:6" x14ac:dyDescent="0.25">
      <c r="A156" s="372" t="s">
        <v>1194</v>
      </c>
      <c r="B156" s="654" t="s">
        <v>452</v>
      </c>
      <c r="C156" s="697">
        <v>19201900622</v>
      </c>
      <c r="D156" s="696">
        <v>2.66</v>
      </c>
      <c r="E156" s="257" t="s">
        <v>419</v>
      </c>
      <c r="F156" s="313" t="s">
        <v>582</v>
      </c>
    </row>
    <row r="157" spans="1:6" x14ac:dyDescent="0.25">
      <c r="A157" s="372" t="s">
        <v>1194</v>
      </c>
      <c r="B157" s="654" t="s">
        <v>452</v>
      </c>
      <c r="C157" s="697">
        <v>19201900631</v>
      </c>
      <c r="D157" s="696">
        <v>2.64</v>
      </c>
      <c r="E157" s="257" t="s">
        <v>419</v>
      </c>
      <c r="F157" s="313" t="s">
        <v>583</v>
      </c>
    </row>
    <row r="158" spans="1:6" x14ac:dyDescent="0.25">
      <c r="A158" s="372" t="s">
        <v>1194</v>
      </c>
      <c r="B158" s="654" t="s">
        <v>452</v>
      </c>
      <c r="C158" s="697">
        <v>19201900621</v>
      </c>
      <c r="D158" s="696">
        <v>2.62</v>
      </c>
      <c r="E158" s="257" t="s">
        <v>419</v>
      </c>
      <c r="F158" s="313" t="s">
        <v>584</v>
      </c>
    </row>
    <row r="159" spans="1:6" x14ac:dyDescent="0.25">
      <c r="A159" s="372" t="s">
        <v>1194</v>
      </c>
      <c r="B159" s="654" t="s">
        <v>452</v>
      </c>
      <c r="C159" s="697">
        <v>19201900634</v>
      </c>
      <c r="D159" s="696">
        <v>2.6</v>
      </c>
      <c r="E159" s="257" t="s">
        <v>419</v>
      </c>
      <c r="F159" s="313" t="s">
        <v>585</v>
      </c>
    </row>
    <row r="160" spans="1:6" x14ac:dyDescent="0.25">
      <c r="A160" s="372" t="s">
        <v>1194</v>
      </c>
      <c r="B160" s="654" t="s">
        <v>452</v>
      </c>
      <c r="C160" s="697">
        <v>19201900619</v>
      </c>
      <c r="D160" s="696">
        <v>2.54</v>
      </c>
      <c r="E160" s="257" t="s">
        <v>419</v>
      </c>
      <c r="F160" s="313" t="s">
        <v>586</v>
      </c>
    </row>
    <row r="161" spans="1:6" x14ac:dyDescent="0.25">
      <c r="A161" s="372" t="s">
        <v>1194</v>
      </c>
      <c r="B161" s="654" t="s">
        <v>452</v>
      </c>
      <c r="C161" s="697">
        <v>19201900633</v>
      </c>
      <c r="D161" s="696">
        <v>2.5299999999999998</v>
      </c>
      <c r="E161" s="684" t="s">
        <v>420</v>
      </c>
      <c r="F161" s="313" t="s">
        <v>587</v>
      </c>
    </row>
    <row r="162" spans="1:6" x14ac:dyDescent="0.25">
      <c r="A162" s="372" t="s">
        <v>1194</v>
      </c>
      <c r="B162" s="654" t="s">
        <v>452</v>
      </c>
      <c r="C162" s="697">
        <v>19201900637</v>
      </c>
      <c r="D162" s="696">
        <v>2.52</v>
      </c>
      <c r="E162" s="684" t="s">
        <v>420</v>
      </c>
      <c r="F162" s="313" t="s">
        <v>588</v>
      </c>
    </row>
    <row r="163" spans="1:6" x14ac:dyDescent="0.25">
      <c r="A163" s="372" t="s">
        <v>1194</v>
      </c>
      <c r="B163" s="654" t="s">
        <v>452</v>
      </c>
      <c r="C163" s="697">
        <v>19201900646</v>
      </c>
      <c r="D163" s="696">
        <v>2.41</v>
      </c>
      <c r="E163" s="684" t="s">
        <v>420</v>
      </c>
      <c r="F163" s="313" t="s">
        <v>589</v>
      </c>
    </row>
    <row r="164" spans="1:6" x14ac:dyDescent="0.25">
      <c r="A164" s="366" t="s">
        <v>1194</v>
      </c>
      <c r="B164" s="654" t="s">
        <v>452</v>
      </c>
      <c r="C164" s="697">
        <v>19201900626</v>
      </c>
      <c r="D164" s="696">
        <v>2.27</v>
      </c>
      <c r="E164" s="684" t="s">
        <v>420</v>
      </c>
      <c r="F164" s="313" t="s">
        <v>590</v>
      </c>
    </row>
    <row r="165" spans="1:6" x14ac:dyDescent="0.25">
      <c r="A165" s="366" t="s">
        <v>1194</v>
      </c>
      <c r="B165" s="654" t="s">
        <v>452</v>
      </c>
      <c r="C165" s="697">
        <v>19201900627</v>
      </c>
      <c r="D165" s="696">
        <v>2.1</v>
      </c>
      <c r="E165" s="684" t="s">
        <v>420</v>
      </c>
      <c r="F165" s="313" t="s">
        <v>591</v>
      </c>
    </row>
    <row r="166" spans="1:6" x14ac:dyDescent="0.25">
      <c r="A166" s="366" t="s">
        <v>1194</v>
      </c>
      <c r="B166" s="654" t="s">
        <v>452</v>
      </c>
      <c r="C166" s="697">
        <v>19201900625</v>
      </c>
      <c r="D166" s="696">
        <v>2.08</v>
      </c>
      <c r="E166" s="684" t="s">
        <v>420</v>
      </c>
      <c r="F166" s="313" t="s">
        <v>592</v>
      </c>
    </row>
    <row r="167" spans="1:6" x14ac:dyDescent="0.25">
      <c r="A167" s="372" t="s">
        <v>1194</v>
      </c>
      <c r="B167" s="654" t="s">
        <v>452</v>
      </c>
      <c r="C167" s="697">
        <v>19201900636</v>
      </c>
      <c r="D167" s="696">
        <v>2.04</v>
      </c>
      <c r="E167" s="684" t="s">
        <v>420</v>
      </c>
      <c r="F167" s="313" t="s">
        <v>593</v>
      </c>
    </row>
    <row r="168" spans="1:6" x14ac:dyDescent="0.25">
      <c r="A168" s="372" t="s">
        <v>1194</v>
      </c>
      <c r="B168" s="654" t="s">
        <v>452</v>
      </c>
      <c r="C168" s="697">
        <v>19201900643</v>
      </c>
      <c r="D168" s="696">
        <v>2.02</v>
      </c>
      <c r="E168" s="684" t="s">
        <v>420</v>
      </c>
      <c r="F168" s="313" t="s">
        <v>594</v>
      </c>
    </row>
    <row r="169" spans="1:6" x14ac:dyDescent="0.25">
      <c r="A169" s="372" t="s">
        <v>1194</v>
      </c>
      <c r="B169" s="77" t="s">
        <v>1139</v>
      </c>
      <c r="C169" s="697">
        <v>19201900642</v>
      </c>
      <c r="D169" s="620">
        <v>2.67</v>
      </c>
      <c r="E169" s="257" t="s">
        <v>419</v>
      </c>
      <c r="F169" s="313" t="s">
        <v>578</v>
      </c>
    </row>
    <row r="170" spans="1:6" x14ac:dyDescent="0.25">
      <c r="A170" s="372" t="s">
        <v>1194</v>
      </c>
      <c r="B170" s="77" t="s">
        <v>1139</v>
      </c>
      <c r="C170" s="697">
        <v>19201900630</v>
      </c>
      <c r="D170" s="620">
        <v>2.65</v>
      </c>
      <c r="E170" s="257" t="s">
        <v>419</v>
      </c>
      <c r="F170" s="313" t="s">
        <v>579</v>
      </c>
    </row>
    <row r="171" spans="1:6" x14ac:dyDescent="0.25">
      <c r="A171" s="372" t="s">
        <v>1194</v>
      </c>
      <c r="B171" s="77" t="s">
        <v>1139</v>
      </c>
      <c r="C171" s="697">
        <v>19201900639</v>
      </c>
      <c r="D171" s="620">
        <v>2.59</v>
      </c>
      <c r="E171" s="257" t="s">
        <v>419</v>
      </c>
      <c r="F171" s="313" t="s">
        <v>580</v>
      </c>
    </row>
    <row r="172" spans="1:6" x14ac:dyDescent="0.25">
      <c r="A172" s="372" t="s">
        <v>1194</v>
      </c>
      <c r="B172" s="77" t="s">
        <v>1139</v>
      </c>
      <c r="C172" s="697">
        <v>19201900644</v>
      </c>
      <c r="D172" s="620">
        <v>2.44</v>
      </c>
      <c r="E172" s="684" t="s">
        <v>420</v>
      </c>
      <c r="F172" s="313" t="s">
        <v>581</v>
      </c>
    </row>
    <row r="173" spans="1:6" x14ac:dyDescent="0.25">
      <c r="A173" s="372" t="s">
        <v>1194</v>
      </c>
      <c r="B173" s="77" t="s">
        <v>1139</v>
      </c>
      <c r="C173" s="697">
        <v>19201900629</v>
      </c>
      <c r="D173" s="620">
        <v>2.4</v>
      </c>
      <c r="E173" s="684" t="s">
        <v>420</v>
      </c>
      <c r="F173" s="313" t="s">
        <v>582</v>
      </c>
    </row>
    <row r="174" spans="1:6" x14ac:dyDescent="0.25">
      <c r="A174" s="372" t="s">
        <v>1194</v>
      </c>
      <c r="B174" s="77" t="s">
        <v>1139</v>
      </c>
      <c r="C174" s="697">
        <v>19201900628</v>
      </c>
      <c r="D174" s="620">
        <v>2.02</v>
      </c>
      <c r="E174" s="684" t="s">
        <v>420</v>
      </c>
      <c r="F174" s="313" t="s">
        <v>583</v>
      </c>
    </row>
    <row r="175" spans="1:6" x14ac:dyDescent="0.25">
      <c r="A175" s="372" t="s">
        <v>1194</v>
      </c>
      <c r="B175" s="77" t="s">
        <v>1139</v>
      </c>
      <c r="C175" s="697">
        <v>19201900624</v>
      </c>
      <c r="D175" s="620">
        <v>2</v>
      </c>
      <c r="E175" s="684" t="s">
        <v>420</v>
      </c>
      <c r="F175" s="313" t="s">
        <v>584</v>
      </c>
    </row>
    <row r="176" spans="1:6" x14ac:dyDescent="0.25">
      <c r="A176" s="709" t="s">
        <v>1206</v>
      </c>
      <c r="B176" s="710" t="s">
        <v>454</v>
      </c>
      <c r="C176" s="711">
        <v>19201900732</v>
      </c>
      <c r="D176" s="696">
        <v>2.76</v>
      </c>
      <c r="E176" s="712" t="s">
        <v>419</v>
      </c>
      <c r="F176" s="713" t="s">
        <v>578</v>
      </c>
    </row>
    <row r="177" spans="1:6" x14ac:dyDescent="0.25">
      <c r="A177" s="709" t="s">
        <v>1206</v>
      </c>
      <c r="B177" s="710" t="s">
        <v>454</v>
      </c>
      <c r="C177" s="697">
        <v>19201900748</v>
      </c>
      <c r="D177" s="696">
        <v>2.58</v>
      </c>
      <c r="E177" s="712" t="s">
        <v>419</v>
      </c>
      <c r="F177" s="713" t="s">
        <v>579</v>
      </c>
    </row>
    <row r="178" spans="1:6" x14ac:dyDescent="0.25">
      <c r="A178" s="709" t="s">
        <v>1206</v>
      </c>
      <c r="B178" s="710" t="s">
        <v>454</v>
      </c>
      <c r="C178" s="697">
        <v>19201900752</v>
      </c>
      <c r="D178" s="696">
        <v>2.46</v>
      </c>
      <c r="E178" s="712" t="s">
        <v>419</v>
      </c>
      <c r="F178" s="713" t="s">
        <v>580</v>
      </c>
    </row>
    <row r="179" spans="1:6" x14ac:dyDescent="0.25">
      <c r="A179" s="709" t="s">
        <v>1206</v>
      </c>
      <c r="B179" s="710" t="s">
        <v>454</v>
      </c>
      <c r="C179" s="697">
        <v>19201900753</v>
      </c>
      <c r="D179" s="696">
        <v>2.42</v>
      </c>
      <c r="E179" s="712" t="s">
        <v>419</v>
      </c>
      <c r="F179" s="713" t="s">
        <v>581</v>
      </c>
    </row>
    <row r="180" spans="1:6" x14ac:dyDescent="0.25">
      <c r="A180" s="709" t="s">
        <v>1206</v>
      </c>
      <c r="B180" s="710" t="s">
        <v>454</v>
      </c>
      <c r="C180" s="697">
        <v>19201900729</v>
      </c>
      <c r="D180" s="696">
        <v>2.38</v>
      </c>
      <c r="E180" s="712" t="s">
        <v>419</v>
      </c>
      <c r="F180" s="713" t="s">
        <v>582</v>
      </c>
    </row>
    <row r="181" spans="1:6" ht="15.75" x14ac:dyDescent="0.25">
      <c r="A181" s="709" t="s">
        <v>1206</v>
      </c>
      <c r="B181" s="77" t="s">
        <v>1082</v>
      </c>
      <c r="C181" s="715">
        <v>19201900739</v>
      </c>
      <c r="D181" s="714">
        <v>3</v>
      </c>
      <c r="E181" s="712" t="s">
        <v>419</v>
      </c>
      <c r="F181" s="713" t="s">
        <v>578</v>
      </c>
    </row>
    <row r="182" spans="1:6" ht="15.75" x14ac:dyDescent="0.25">
      <c r="A182" s="709" t="s">
        <v>1206</v>
      </c>
      <c r="B182" s="77" t="s">
        <v>1082</v>
      </c>
      <c r="C182" s="715">
        <v>19201900750</v>
      </c>
      <c r="D182" s="714">
        <v>2.98</v>
      </c>
      <c r="E182" s="712" t="s">
        <v>419</v>
      </c>
      <c r="F182" s="713" t="s">
        <v>579</v>
      </c>
    </row>
    <row r="183" spans="1:6" ht="15.75" x14ac:dyDescent="0.25">
      <c r="A183" s="709" t="s">
        <v>1206</v>
      </c>
      <c r="B183" s="77" t="s">
        <v>1082</v>
      </c>
      <c r="C183" s="715">
        <v>19201900736</v>
      </c>
      <c r="D183" s="714">
        <v>2.97</v>
      </c>
      <c r="E183" s="712" t="s">
        <v>419</v>
      </c>
      <c r="F183" s="713" t="s">
        <v>580</v>
      </c>
    </row>
    <row r="184" spans="1:6" ht="15.75" x14ac:dyDescent="0.25">
      <c r="A184" s="709" t="s">
        <v>1206</v>
      </c>
      <c r="B184" s="77" t="s">
        <v>1082</v>
      </c>
      <c r="C184" s="715">
        <v>19201900744</v>
      </c>
      <c r="D184" s="714">
        <v>2.8</v>
      </c>
      <c r="E184" s="712" t="s">
        <v>419</v>
      </c>
      <c r="F184" s="713" t="s">
        <v>581</v>
      </c>
    </row>
    <row r="185" spans="1:6" ht="15.75" x14ac:dyDescent="0.25">
      <c r="A185" s="709" t="s">
        <v>1206</v>
      </c>
      <c r="B185" s="77" t="s">
        <v>1082</v>
      </c>
      <c r="C185" s="715">
        <v>19201900807</v>
      </c>
      <c r="D185" s="714">
        <v>2.66</v>
      </c>
      <c r="E185" s="712" t="s">
        <v>419</v>
      </c>
      <c r="F185" s="713" t="s">
        <v>582</v>
      </c>
    </row>
    <row r="186" spans="1:6" ht="15.75" x14ac:dyDescent="0.25">
      <c r="A186" s="709" t="s">
        <v>1206</v>
      </c>
      <c r="B186" s="77" t="s">
        <v>1082</v>
      </c>
      <c r="C186" s="715">
        <v>19201900745</v>
      </c>
      <c r="D186" s="714">
        <v>2.3199999999999998</v>
      </c>
      <c r="E186" s="684" t="s">
        <v>420</v>
      </c>
      <c r="F186" s="713" t="s">
        <v>583</v>
      </c>
    </row>
    <row r="187" spans="1:6" ht="15.75" x14ac:dyDescent="0.25">
      <c r="A187" s="709" t="s">
        <v>1206</v>
      </c>
      <c r="B187" s="77" t="s">
        <v>1082</v>
      </c>
      <c r="C187" s="715">
        <v>19201900742</v>
      </c>
      <c r="D187" s="714">
        <v>2.1</v>
      </c>
      <c r="E187" s="684" t="s">
        <v>420</v>
      </c>
      <c r="F187" s="713" t="s">
        <v>584</v>
      </c>
    </row>
    <row r="188" spans="1:6" ht="15.75" x14ac:dyDescent="0.25">
      <c r="A188" s="709" t="s">
        <v>1206</v>
      </c>
      <c r="B188" s="77" t="s">
        <v>1082</v>
      </c>
      <c r="C188" s="715">
        <v>19201900749</v>
      </c>
      <c r="D188" s="714">
        <v>2.0099999999999998</v>
      </c>
      <c r="E188" s="684" t="s">
        <v>420</v>
      </c>
      <c r="F188" s="713" t="s">
        <v>585</v>
      </c>
    </row>
    <row r="189" spans="1:6" ht="15.75" x14ac:dyDescent="0.25">
      <c r="A189" s="734" t="s">
        <v>1206</v>
      </c>
      <c r="B189" s="489" t="s">
        <v>1082</v>
      </c>
      <c r="C189" s="735">
        <v>19201900747</v>
      </c>
      <c r="D189" s="736">
        <v>1.35</v>
      </c>
      <c r="E189" s="737" t="s">
        <v>420</v>
      </c>
      <c r="F189" s="738" t="s">
        <v>586</v>
      </c>
    </row>
    <row r="190" spans="1:6" ht="15.75" x14ac:dyDescent="0.25">
      <c r="A190" s="739" t="s">
        <v>1239</v>
      </c>
      <c r="B190" s="740" t="s">
        <v>452</v>
      </c>
      <c r="C190" s="741">
        <v>19202000354</v>
      </c>
      <c r="D190" s="742">
        <v>3</v>
      </c>
      <c r="E190" s="702" t="s">
        <v>419</v>
      </c>
      <c r="F190" s="713" t="s">
        <v>578</v>
      </c>
    </row>
    <row r="191" spans="1:6" ht="15.75" x14ac:dyDescent="0.25">
      <c r="A191" s="739" t="s">
        <v>1239</v>
      </c>
      <c r="B191" s="740" t="s">
        <v>452</v>
      </c>
      <c r="C191" s="741">
        <v>19202000363</v>
      </c>
      <c r="D191" s="742">
        <v>2.78</v>
      </c>
      <c r="E191" s="702" t="s">
        <v>419</v>
      </c>
      <c r="F191" s="713" t="s">
        <v>579</v>
      </c>
    </row>
    <row r="192" spans="1:6" ht="15.75" x14ac:dyDescent="0.25">
      <c r="A192" s="739" t="s">
        <v>1239</v>
      </c>
      <c r="B192" s="740" t="s">
        <v>452</v>
      </c>
      <c r="C192" s="741">
        <v>19202000368</v>
      </c>
      <c r="D192" s="742">
        <v>2.73</v>
      </c>
      <c r="E192" s="702" t="s">
        <v>419</v>
      </c>
      <c r="F192" s="713" t="s">
        <v>580</v>
      </c>
    </row>
    <row r="193" spans="1:6" ht="15.75" x14ac:dyDescent="0.25">
      <c r="A193" s="739" t="s">
        <v>1239</v>
      </c>
      <c r="B193" s="740" t="s">
        <v>452</v>
      </c>
      <c r="C193" s="741">
        <v>19202000369</v>
      </c>
      <c r="D193" s="742">
        <v>2.67</v>
      </c>
      <c r="E193" s="702" t="s">
        <v>419</v>
      </c>
      <c r="F193" s="713" t="s">
        <v>581</v>
      </c>
    </row>
    <row r="194" spans="1:6" ht="15.75" x14ac:dyDescent="0.25">
      <c r="A194" s="739" t="s">
        <v>1239</v>
      </c>
      <c r="B194" s="740" t="s">
        <v>452</v>
      </c>
      <c r="C194" s="741">
        <v>19202000370</v>
      </c>
      <c r="D194" s="742">
        <v>2.64</v>
      </c>
      <c r="E194" s="702" t="s">
        <v>419</v>
      </c>
      <c r="F194" s="713" t="s">
        <v>582</v>
      </c>
    </row>
    <row r="195" spans="1:6" ht="15.75" x14ac:dyDescent="0.25">
      <c r="A195" s="739" t="s">
        <v>1239</v>
      </c>
      <c r="B195" s="740" t="s">
        <v>452</v>
      </c>
      <c r="C195" s="741">
        <v>19202000352</v>
      </c>
      <c r="D195" s="742">
        <v>2.62</v>
      </c>
      <c r="E195" s="702" t="s">
        <v>419</v>
      </c>
      <c r="F195" s="713" t="s">
        <v>583</v>
      </c>
    </row>
    <row r="196" spans="1:6" ht="15.75" x14ac:dyDescent="0.25">
      <c r="A196" s="739" t="s">
        <v>1239</v>
      </c>
      <c r="B196" s="740" t="s">
        <v>452</v>
      </c>
      <c r="C196" s="741">
        <v>19202000353</v>
      </c>
      <c r="D196" s="742">
        <v>2.61</v>
      </c>
      <c r="E196" s="702" t="s">
        <v>419</v>
      </c>
      <c r="F196" s="713" t="s">
        <v>584</v>
      </c>
    </row>
    <row r="197" spans="1:6" ht="15.75" x14ac:dyDescent="0.25">
      <c r="A197" s="739" t="s">
        <v>1239</v>
      </c>
      <c r="B197" s="740" t="s">
        <v>452</v>
      </c>
      <c r="C197" s="741">
        <v>19202000358</v>
      </c>
      <c r="D197" s="742">
        <v>2.6</v>
      </c>
      <c r="E197" s="702" t="s">
        <v>419</v>
      </c>
      <c r="F197" s="713" t="s">
        <v>585</v>
      </c>
    </row>
    <row r="198" spans="1:6" ht="15.75" x14ac:dyDescent="0.25">
      <c r="A198" s="739" t="s">
        <v>1239</v>
      </c>
      <c r="B198" s="740" t="s">
        <v>452</v>
      </c>
      <c r="C198" s="741">
        <v>19202000376</v>
      </c>
      <c r="D198" s="742">
        <v>2.56</v>
      </c>
      <c r="E198" s="684" t="s">
        <v>420</v>
      </c>
      <c r="F198" s="713" t="s">
        <v>586</v>
      </c>
    </row>
    <row r="199" spans="1:6" ht="15.75" x14ac:dyDescent="0.25">
      <c r="A199" s="739" t="s">
        <v>1239</v>
      </c>
      <c r="B199" s="740" t="s">
        <v>452</v>
      </c>
      <c r="C199" s="741">
        <v>19202000373</v>
      </c>
      <c r="D199" s="742">
        <v>2.5299999999999998</v>
      </c>
      <c r="E199" s="684" t="s">
        <v>420</v>
      </c>
      <c r="F199" s="713" t="s">
        <v>587</v>
      </c>
    </row>
    <row r="200" spans="1:6" ht="15.75" x14ac:dyDescent="0.25">
      <c r="A200" s="739" t="s">
        <v>1239</v>
      </c>
      <c r="B200" s="740" t="s">
        <v>452</v>
      </c>
      <c r="C200" s="741">
        <v>19202000377</v>
      </c>
      <c r="D200" s="742">
        <v>2.5099999999999998</v>
      </c>
      <c r="E200" s="684" t="s">
        <v>420</v>
      </c>
      <c r="F200" s="713" t="s">
        <v>588</v>
      </c>
    </row>
    <row r="201" spans="1:6" ht="15.75" x14ac:dyDescent="0.25">
      <c r="A201" s="739" t="s">
        <v>1239</v>
      </c>
      <c r="B201" s="740" t="s">
        <v>452</v>
      </c>
      <c r="C201" s="741">
        <v>19202000367</v>
      </c>
      <c r="D201" s="742">
        <v>2.4700000000000002</v>
      </c>
      <c r="E201" s="684" t="s">
        <v>420</v>
      </c>
      <c r="F201" s="713" t="s">
        <v>589</v>
      </c>
    </row>
    <row r="202" spans="1:6" ht="15.75" x14ac:dyDescent="0.25">
      <c r="A202" s="739" t="s">
        <v>1239</v>
      </c>
      <c r="B202" s="740" t="s">
        <v>452</v>
      </c>
      <c r="C202" s="741">
        <v>19202000366</v>
      </c>
      <c r="D202" s="742">
        <v>2.4500000000000002</v>
      </c>
      <c r="E202" s="684" t="s">
        <v>420</v>
      </c>
      <c r="F202" s="713" t="s">
        <v>590</v>
      </c>
    </row>
    <row r="203" spans="1:6" ht="15.75" x14ac:dyDescent="0.25">
      <c r="A203" s="739" t="s">
        <v>1239</v>
      </c>
      <c r="B203" s="740" t="s">
        <v>452</v>
      </c>
      <c r="C203" s="741">
        <v>19202000361</v>
      </c>
      <c r="D203" s="742">
        <v>2.44</v>
      </c>
      <c r="E203" s="684" t="s">
        <v>420</v>
      </c>
      <c r="F203" s="713" t="s">
        <v>591</v>
      </c>
    </row>
    <row r="204" spans="1:6" ht="15.75" x14ac:dyDescent="0.25">
      <c r="A204" s="739" t="s">
        <v>1239</v>
      </c>
      <c r="B204" s="740" t="s">
        <v>452</v>
      </c>
      <c r="C204" s="741">
        <v>19202000362</v>
      </c>
      <c r="D204" s="742">
        <v>2.4300000000000002</v>
      </c>
      <c r="E204" s="684" t="s">
        <v>420</v>
      </c>
      <c r="F204" s="713" t="s">
        <v>592</v>
      </c>
    </row>
    <row r="205" spans="1:6" ht="15.75" x14ac:dyDescent="0.25">
      <c r="A205" s="739" t="s">
        <v>1239</v>
      </c>
      <c r="B205" s="740" t="s">
        <v>452</v>
      </c>
      <c r="C205" s="741">
        <v>19202000357</v>
      </c>
      <c r="D205" s="742">
        <v>2.41</v>
      </c>
      <c r="E205" s="684" t="s">
        <v>420</v>
      </c>
      <c r="F205" s="713" t="s">
        <v>593</v>
      </c>
    </row>
    <row r="206" spans="1:6" ht="15.75" x14ac:dyDescent="0.25">
      <c r="A206" s="739" t="s">
        <v>1239</v>
      </c>
      <c r="B206" s="740" t="s">
        <v>452</v>
      </c>
      <c r="C206" s="741">
        <v>19202000372</v>
      </c>
      <c r="D206" s="742">
        <v>2.39</v>
      </c>
      <c r="E206" s="684" t="s">
        <v>420</v>
      </c>
      <c r="F206" s="713" t="s">
        <v>594</v>
      </c>
    </row>
    <row r="207" spans="1:6" ht="15.75" x14ac:dyDescent="0.25">
      <c r="A207" s="739" t="s">
        <v>1239</v>
      </c>
      <c r="B207" s="740" t="s">
        <v>452</v>
      </c>
      <c r="C207" s="741">
        <v>19202000365</v>
      </c>
      <c r="D207" s="742">
        <v>2.36</v>
      </c>
      <c r="E207" s="684" t="s">
        <v>420</v>
      </c>
      <c r="F207" s="713" t="s">
        <v>595</v>
      </c>
    </row>
    <row r="208" spans="1:6" ht="15.75" x14ac:dyDescent="0.25">
      <c r="A208" s="739" t="s">
        <v>1239</v>
      </c>
      <c r="B208" s="740" t="s">
        <v>452</v>
      </c>
      <c r="C208" s="741">
        <v>19202000374</v>
      </c>
      <c r="D208" s="742">
        <v>2.23</v>
      </c>
      <c r="E208" s="684" t="s">
        <v>420</v>
      </c>
      <c r="F208" s="713" t="s">
        <v>596</v>
      </c>
    </row>
    <row r="209" spans="1:6" ht="15.75" x14ac:dyDescent="0.25">
      <c r="A209" s="739" t="s">
        <v>1239</v>
      </c>
      <c r="B209" s="740" t="s">
        <v>452</v>
      </c>
      <c r="C209" s="741">
        <v>19202000351</v>
      </c>
      <c r="D209" s="742">
        <v>2.0299999999999998</v>
      </c>
      <c r="E209" s="684" t="s">
        <v>420</v>
      </c>
      <c r="F209" s="713" t="s">
        <v>597</v>
      </c>
    </row>
    <row r="210" spans="1:6" ht="15.75" x14ac:dyDescent="0.25">
      <c r="A210" s="739" t="s">
        <v>1240</v>
      </c>
      <c r="B210" s="740" t="s">
        <v>452</v>
      </c>
      <c r="C210" s="741">
        <v>19202000371</v>
      </c>
      <c r="D210" s="742">
        <v>2</v>
      </c>
      <c r="E210" s="684" t="s">
        <v>420</v>
      </c>
      <c r="F210" s="713" t="s">
        <v>598</v>
      </c>
    </row>
    <row r="211" spans="1:6" x14ac:dyDescent="0.25">
      <c r="A211" s="2" t="s">
        <v>1244</v>
      </c>
      <c r="B211" s="749" t="s">
        <v>1082</v>
      </c>
      <c r="C211" s="2">
        <v>19202000464</v>
      </c>
      <c r="D211" s="2">
        <v>2.86</v>
      </c>
      <c r="E211" s="702" t="s">
        <v>419</v>
      </c>
      <c r="F211" s="713" t="s">
        <v>578</v>
      </c>
    </row>
    <row r="212" spans="1:6" x14ac:dyDescent="0.25">
      <c r="A212" s="2" t="s">
        <v>1244</v>
      </c>
      <c r="B212" s="749" t="s">
        <v>1082</v>
      </c>
      <c r="C212" s="2">
        <v>19202000471</v>
      </c>
      <c r="D212" s="2">
        <v>2.82</v>
      </c>
      <c r="E212" s="702" t="s">
        <v>419</v>
      </c>
      <c r="F212" s="713" t="s">
        <v>579</v>
      </c>
    </row>
    <row r="213" spans="1:6" x14ac:dyDescent="0.25">
      <c r="A213" s="2" t="s">
        <v>1244</v>
      </c>
      <c r="B213" s="749" t="s">
        <v>1082</v>
      </c>
      <c r="C213" s="2">
        <v>19202000467</v>
      </c>
      <c r="D213" s="2">
        <v>2.81</v>
      </c>
      <c r="E213" s="702" t="s">
        <v>419</v>
      </c>
      <c r="F213" s="713" t="s">
        <v>580</v>
      </c>
    </row>
    <row r="214" spans="1:6" x14ac:dyDescent="0.25">
      <c r="A214" s="2" t="s">
        <v>1244</v>
      </c>
      <c r="B214" s="749" t="s">
        <v>1082</v>
      </c>
      <c r="C214" s="2">
        <v>19202000472</v>
      </c>
      <c r="D214" s="2">
        <v>2.71</v>
      </c>
      <c r="E214" s="702" t="s">
        <v>419</v>
      </c>
      <c r="F214" s="713" t="s">
        <v>581</v>
      </c>
    </row>
    <row r="215" spans="1:6" x14ac:dyDescent="0.25">
      <c r="A215" s="2" t="s">
        <v>1244</v>
      </c>
      <c r="B215" s="749" t="s">
        <v>1082</v>
      </c>
      <c r="C215" s="2">
        <v>19202000468</v>
      </c>
      <c r="D215" s="2">
        <v>2.6</v>
      </c>
      <c r="E215" s="702" t="s">
        <v>419</v>
      </c>
      <c r="F215" s="713" t="s">
        <v>582</v>
      </c>
    </row>
    <row r="216" spans="1:6" x14ac:dyDescent="0.25">
      <c r="A216" s="2" t="s">
        <v>1244</v>
      </c>
      <c r="B216" s="749" t="s">
        <v>1082</v>
      </c>
      <c r="C216" s="2">
        <v>19202000470</v>
      </c>
      <c r="D216" s="2">
        <v>2.0499999999999998</v>
      </c>
      <c r="E216" s="684" t="s">
        <v>420</v>
      </c>
      <c r="F216" s="713" t="s">
        <v>583</v>
      </c>
    </row>
    <row r="217" spans="1:6" x14ac:dyDescent="0.25">
      <c r="A217" s="2" t="s">
        <v>1244</v>
      </c>
      <c r="B217" s="749" t="s">
        <v>1082</v>
      </c>
      <c r="C217" s="2">
        <v>19202000474</v>
      </c>
      <c r="D217" s="2">
        <v>2.02</v>
      </c>
      <c r="E217" s="684" t="s">
        <v>420</v>
      </c>
      <c r="F217" s="713" t="s">
        <v>584</v>
      </c>
    </row>
    <row r="218" spans="1:6" x14ac:dyDescent="0.25">
      <c r="A218" s="2" t="s">
        <v>1244</v>
      </c>
      <c r="B218" s="749" t="s">
        <v>1082</v>
      </c>
      <c r="C218" s="2">
        <v>19202000473</v>
      </c>
      <c r="D218" s="2">
        <v>1.91</v>
      </c>
      <c r="E218" s="684" t="s">
        <v>420</v>
      </c>
      <c r="F218" s="713" t="s">
        <v>585</v>
      </c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workbookViewId="0">
      <pane ySplit="2" topLeftCell="A137" activePane="bottomLeft" state="frozen"/>
      <selection pane="bottomLeft" activeCell="O165" sqref="O165"/>
    </sheetView>
  </sheetViews>
  <sheetFormatPr defaultRowHeight="15" x14ac:dyDescent="0.25"/>
  <cols>
    <col min="1" max="1" width="21.85546875" customWidth="1"/>
    <col min="2" max="2" width="37.85546875" customWidth="1"/>
    <col min="3" max="3" width="22.5703125" customWidth="1"/>
    <col min="4" max="4" width="15.140625" customWidth="1"/>
    <col min="5" max="5" width="17.85546875" customWidth="1"/>
  </cols>
  <sheetData>
    <row r="1" spans="1:5" ht="15.75" x14ac:dyDescent="0.25">
      <c r="A1" s="819" t="s">
        <v>16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2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2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2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2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2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2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2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2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.75" thickBot="1" x14ac:dyDescent="0.3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2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2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2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2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2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2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2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2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2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2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2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2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2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2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2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2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.75" thickBot="1" x14ac:dyDescent="0.3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2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2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2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2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.75" thickBot="1" x14ac:dyDescent="0.3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.75" thickBot="1" x14ac:dyDescent="0.3">
      <c r="A35" s="395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.75" thickBot="1" x14ac:dyDescent="0.3">
      <c r="A36" s="395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.75" thickBot="1" x14ac:dyDescent="0.3">
      <c r="A37" s="395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.75" thickBot="1" x14ac:dyDescent="0.3">
      <c r="A38" s="395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.75" thickBot="1" x14ac:dyDescent="0.3">
      <c r="A39" s="395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.75" thickBot="1" x14ac:dyDescent="0.3">
      <c r="A40" s="395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.75" thickBot="1" x14ac:dyDescent="0.3">
      <c r="A41" s="395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.75" thickBot="1" x14ac:dyDescent="0.3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.75" thickBot="1" x14ac:dyDescent="0.3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.75" thickBot="1" x14ac:dyDescent="0.3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.75" thickBot="1" x14ac:dyDescent="0.3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.75" thickBot="1" x14ac:dyDescent="0.3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.75" thickBot="1" x14ac:dyDescent="0.3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.75" thickBot="1" x14ac:dyDescent="0.3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.75" thickBot="1" x14ac:dyDescent="0.3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.75" thickBot="1" x14ac:dyDescent="0.3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.75" thickBot="1" x14ac:dyDescent="0.3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.75" thickBot="1" x14ac:dyDescent="0.3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.75" thickBot="1" x14ac:dyDescent="0.3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.75" thickBot="1" x14ac:dyDescent="0.3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.75" thickBot="1" x14ac:dyDescent="0.3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.75" thickBot="1" x14ac:dyDescent="0.3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.75" thickBot="1" x14ac:dyDescent="0.3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.75" thickBot="1" x14ac:dyDescent="0.3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25">
      <c r="A59" s="106" t="s">
        <v>747</v>
      </c>
      <c r="B59" s="489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.75" thickBot="1" x14ac:dyDescent="0.3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2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2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2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2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2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2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2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2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.75" thickBot="1" x14ac:dyDescent="0.3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25">
      <c r="A70" s="599" t="s">
        <v>1086</v>
      </c>
      <c r="B70" s="26" t="s">
        <v>457</v>
      </c>
      <c r="C70" s="582">
        <v>619217373641</v>
      </c>
      <c r="D70" s="2">
        <v>34</v>
      </c>
      <c r="E70" s="233" t="s">
        <v>419</v>
      </c>
    </row>
    <row r="71" spans="1:5" x14ac:dyDescent="0.25">
      <c r="A71" s="599" t="s">
        <v>1086</v>
      </c>
      <c r="B71" s="26" t="s">
        <v>457</v>
      </c>
      <c r="C71" s="582">
        <v>619217373642</v>
      </c>
      <c r="D71" s="2">
        <v>31.7</v>
      </c>
      <c r="E71" s="225" t="s">
        <v>419</v>
      </c>
    </row>
    <row r="72" spans="1:5" x14ac:dyDescent="0.25">
      <c r="A72" s="599" t="s">
        <v>1086</v>
      </c>
      <c r="B72" s="26" t="s">
        <v>457</v>
      </c>
      <c r="C72" s="582">
        <v>619217373640</v>
      </c>
      <c r="D72" s="2">
        <v>30.4</v>
      </c>
      <c r="E72" s="225" t="s">
        <v>419</v>
      </c>
    </row>
    <row r="73" spans="1:5" x14ac:dyDescent="0.25">
      <c r="A73" s="599" t="s">
        <v>1086</v>
      </c>
      <c r="B73" s="26" t="s">
        <v>457</v>
      </c>
      <c r="C73" s="582">
        <v>619217373643</v>
      </c>
      <c r="D73" s="2">
        <v>28.4</v>
      </c>
      <c r="E73" s="225" t="s">
        <v>419</v>
      </c>
    </row>
    <row r="74" spans="1:5" x14ac:dyDescent="0.25">
      <c r="A74" s="599" t="s">
        <v>1086</v>
      </c>
      <c r="B74" s="26" t="s">
        <v>457</v>
      </c>
      <c r="C74" s="582">
        <v>619217373644</v>
      </c>
      <c r="D74" s="2">
        <v>25.5</v>
      </c>
      <c r="E74" s="225" t="s">
        <v>419</v>
      </c>
    </row>
    <row r="75" spans="1:5" x14ac:dyDescent="0.25">
      <c r="A75" s="2" t="s">
        <v>1142</v>
      </c>
      <c r="B75" s="26" t="s">
        <v>429</v>
      </c>
      <c r="C75" s="630">
        <v>19201800521</v>
      </c>
      <c r="D75" s="630">
        <v>3.61</v>
      </c>
      <c r="E75" s="225" t="s">
        <v>419</v>
      </c>
    </row>
    <row r="76" spans="1:5" x14ac:dyDescent="0.25">
      <c r="A76" s="2" t="s">
        <v>1142</v>
      </c>
      <c r="B76" s="26" t="s">
        <v>429</v>
      </c>
      <c r="C76" s="630">
        <v>19201800526</v>
      </c>
      <c r="D76" s="630">
        <v>3.39</v>
      </c>
      <c r="E76" s="225" t="s">
        <v>419</v>
      </c>
    </row>
    <row r="77" spans="1:5" x14ac:dyDescent="0.25">
      <c r="A77" s="2" t="s">
        <v>1142</v>
      </c>
      <c r="B77" s="26" t="s">
        <v>429</v>
      </c>
      <c r="C77" s="630">
        <v>19201800522</v>
      </c>
      <c r="D77" s="630">
        <v>3.05</v>
      </c>
      <c r="E77" s="225" t="s">
        <v>419</v>
      </c>
    </row>
    <row r="78" spans="1:5" x14ac:dyDescent="0.25">
      <c r="A78" s="2" t="s">
        <v>1142</v>
      </c>
      <c r="B78" s="26" t="s">
        <v>429</v>
      </c>
      <c r="C78" s="630">
        <v>19201800533</v>
      </c>
      <c r="D78" s="630">
        <v>2.56</v>
      </c>
      <c r="E78" s="225" t="s">
        <v>419</v>
      </c>
    </row>
    <row r="79" spans="1:5" x14ac:dyDescent="0.25">
      <c r="A79" s="2" t="s">
        <v>1142</v>
      </c>
      <c r="B79" s="26" t="s">
        <v>429</v>
      </c>
      <c r="C79" s="630">
        <v>19201800529</v>
      </c>
      <c r="D79" s="630" t="s">
        <v>1143</v>
      </c>
      <c r="E79" s="226" t="s">
        <v>420</v>
      </c>
    </row>
    <row r="80" spans="1:5" x14ac:dyDescent="0.25">
      <c r="A80" s="2" t="s">
        <v>1142</v>
      </c>
      <c r="B80" s="26" t="s">
        <v>429</v>
      </c>
      <c r="C80" s="630">
        <v>19201800530</v>
      </c>
      <c r="D80" s="630" t="s">
        <v>1143</v>
      </c>
      <c r="E80" s="226" t="s">
        <v>420</v>
      </c>
    </row>
    <row r="81" spans="1:5" x14ac:dyDescent="0.25">
      <c r="A81" s="2" t="s">
        <v>1142</v>
      </c>
      <c r="B81" s="26" t="s">
        <v>429</v>
      </c>
      <c r="C81" s="630">
        <v>19201800441</v>
      </c>
      <c r="D81" s="630" t="s">
        <v>1140</v>
      </c>
      <c r="E81" s="226" t="s">
        <v>420</v>
      </c>
    </row>
    <row r="82" spans="1:5" x14ac:dyDescent="0.25">
      <c r="A82" s="2" t="s">
        <v>1142</v>
      </c>
      <c r="B82" s="26" t="s">
        <v>429</v>
      </c>
      <c r="C82" s="630">
        <v>19201800525</v>
      </c>
      <c r="D82" s="630" t="s">
        <v>1140</v>
      </c>
      <c r="E82" s="226" t="s">
        <v>420</v>
      </c>
    </row>
    <row r="83" spans="1:5" x14ac:dyDescent="0.25">
      <c r="A83" s="2" t="s">
        <v>1142</v>
      </c>
      <c r="B83" s="26" t="s">
        <v>430</v>
      </c>
      <c r="C83" s="630">
        <v>19201800463</v>
      </c>
      <c r="D83" s="630">
        <v>3.61</v>
      </c>
      <c r="E83" s="225" t="s">
        <v>419</v>
      </c>
    </row>
    <row r="84" spans="1:5" x14ac:dyDescent="0.25">
      <c r="A84" s="2" t="s">
        <v>1142</v>
      </c>
      <c r="B84" s="26" t="s">
        <v>430</v>
      </c>
      <c r="C84" s="630">
        <v>19201800439</v>
      </c>
      <c r="D84" s="630">
        <v>3.57</v>
      </c>
      <c r="E84" s="225" t="s">
        <v>419</v>
      </c>
    </row>
    <row r="85" spans="1:5" x14ac:dyDescent="0.25">
      <c r="A85" s="2" t="s">
        <v>1142</v>
      </c>
      <c r="B85" s="26" t="s">
        <v>430</v>
      </c>
      <c r="C85" s="630">
        <v>19201800514</v>
      </c>
      <c r="D85" s="630">
        <v>3.42</v>
      </c>
      <c r="E85" s="225" t="s">
        <v>419</v>
      </c>
    </row>
    <row r="86" spans="1:5" x14ac:dyDescent="0.25">
      <c r="A86" s="2" t="s">
        <v>1142</v>
      </c>
      <c r="B86" s="26" t="s">
        <v>430</v>
      </c>
      <c r="C86" s="630">
        <v>19201800518</v>
      </c>
      <c r="D86" s="630">
        <v>3.32</v>
      </c>
      <c r="E86" s="225" t="s">
        <v>419</v>
      </c>
    </row>
    <row r="87" spans="1:5" x14ac:dyDescent="0.25">
      <c r="A87" s="2" t="s">
        <v>1142</v>
      </c>
      <c r="B87" s="26" t="s">
        <v>430</v>
      </c>
      <c r="C87" s="630">
        <v>19201800507</v>
      </c>
      <c r="D87" s="630">
        <v>3.21</v>
      </c>
      <c r="E87" s="225" t="s">
        <v>419</v>
      </c>
    </row>
    <row r="88" spans="1:5" x14ac:dyDescent="0.25">
      <c r="A88" s="2" t="s">
        <v>1142</v>
      </c>
      <c r="B88" s="26" t="s">
        <v>430</v>
      </c>
      <c r="C88" s="630">
        <v>19201800513</v>
      </c>
      <c r="D88" s="630">
        <v>3.14</v>
      </c>
      <c r="E88" s="225" t="s">
        <v>419</v>
      </c>
    </row>
    <row r="89" spans="1:5" x14ac:dyDescent="0.25">
      <c r="A89" s="2" t="s">
        <v>1142</v>
      </c>
      <c r="B89" s="26" t="s">
        <v>430</v>
      </c>
      <c r="C89" s="630">
        <v>19201800517</v>
      </c>
      <c r="D89" s="630">
        <v>2.93</v>
      </c>
      <c r="E89" s="225" t="s">
        <v>419</v>
      </c>
    </row>
    <row r="90" spans="1:5" x14ac:dyDescent="0.25">
      <c r="A90" s="2" t="s">
        <v>1142</v>
      </c>
      <c r="B90" s="26" t="s">
        <v>430</v>
      </c>
      <c r="C90" s="630">
        <v>19201800449</v>
      </c>
      <c r="D90" s="630">
        <v>2.89</v>
      </c>
      <c r="E90" s="225" t="s">
        <v>419</v>
      </c>
    </row>
    <row r="91" spans="1:5" x14ac:dyDescent="0.25">
      <c r="A91" s="2" t="s">
        <v>1142</v>
      </c>
      <c r="B91" s="26" t="s">
        <v>430</v>
      </c>
      <c r="C91" s="630">
        <v>19201800500</v>
      </c>
      <c r="D91" s="630">
        <v>2.69</v>
      </c>
      <c r="E91" s="225" t="s">
        <v>419</v>
      </c>
    </row>
    <row r="92" spans="1:5" x14ac:dyDescent="0.25">
      <c r="A92" s="2" t="s">
        <v>1142</v>
      </c>
      <c r="B92" s="26" t="s">
        <v>430</v>
      </c>
      <c r="C92" s="630">
        <v>19201800510</v>
      </c>
      <c r="D92" s="630" t="s">
        <v>1143</v>
      </c>
      <c r="E92" s="226" t="s">
        <v>420</v>
      </c>
    </row>
    <row r="93" spans="1:5" x14ac:dyDescent="0.25">
      <c r="A93" s="2" t="s">
        <v>1142</v>
      </c>
      <c r="B93" s="26" t="s">
        <v>430</v>
      </c>
      <c r="C93" s="630">
        <v>19201800498</v>
      </c>
      <c r="D93" s="630" t="s">
        <v>1143</v>
      </c>
      <c r="E93" s="226" t="s">
        <v>420</v>
      </c>
    </row>
    <row r="94" spans="1:5" x14ac:dyDescent="0.25">
      <c r="A94" s="2" t="s">
        <v>1142</v>
      </c>
      <c r="B94" s="26" t="s">
        <v>430</v>
      </c>
      <c r="C94" s="630">
        <v>19201800442</v>
      </c>
      <c r="D94" s="630" t="s">
        <v>1140</v>
      </c>
      <c r="E94" s="226" t="s">
        <v>420</v>
      </c>
    </row>
    <row r="95" spans="1:5" x14ac:dyDescent="0.25">
      <c r="A95" s="2" t="s">
        <v>1142</v>
      </c>
      <c r="B95" s="26" t="s">
        <v>457</v>
      </c>
      <c r="C95" s="630">
        <v>19201800489</v>
      </c>
      <c r="D95" s="630">
        <v>3.84</v>
      </c>
      <c r="E95" s="225" t="s">
        <v>419</v>
      </c>
    </row>
    <row r="96" spans="1:5" x14ac:dyDescent="0.25">
      <c r="A96" s="2" t="s">
        <v>1142</v>
      </c>
      <c r="B96" s="26" t="s">
        <v>457</v>
      </c>
      <c r="C96" s="630">
        <v>19201800515</v>
      </c>
      <c r="D96" s="630">
        <v>3.31</v>
      </c>
      <c r="E96" s="225" t="s">
        <v>419</v>
      </c>
    </row>
    <row r="97" spans="1:5" x14ac:dyDescent="0.25">
      <c r="A97" s="2" t="s">
        <v>1142</v>
      </c>
      <c r="B97" s="26" t="s">
        <v>457</v>
      </c>
      <c r="C97" s="630">
        <v>19201800497</v>
      </c>
      <c r="D97" s="630">
        <v>3.13</v>
      </c>
      <c r="E97" s="225" t="s">
        <v>419</v>
      </c>
    </row>
    <row r="98" spans="1:5" x14ac:dyDescent="0.25">
      <c r="A98" s="2" t="s">
        <v>1142</v>
      </c>
      <c r="B98" s="26" t="s">
        <v>457</v>
      </c>
      <c r="C98" s="630">
        <v>19201800534</v>
      </c>
      <c r="D98" s="630">
        <v>2.67</v>
      </c>
      <c r="E98" s="225" t="s">
        <v>419</v>
      </c>
    </row>
    <row r="99" spans="1:5" x14ac:dyDescent="0.25">
      <c r="A99" s="2" t="s">
        <v>1142</v>
      </c>
      <c r="B99" s="26" t="s">
        <v>457</v>
      </c>
      <c r="C99" s="630">
        <v>19201800499</v>
      </c>
      <c r="D99" s="630" t="s">
        <v>1141</v>
      </c>
      <c r="E99" s="226" t="s">
        <v>420</v>
      </c>
    </row>
    <row r="100" spans="1:5" x14ac:dyDescent="0.25">
      <c r="A100" s="2" t="s">
        <v>1142</v>
      </c>
      <c r="B100" s="26" t="s">
        <v>457</v>
      </c>
      <c r="C100" s="630">
        <v>19201800509</v>
      </c>
      <c r="D100" s="630" t="s">
        <v>1140</v>
      </c>
      <c r="E100" s="226" t="s">
        <v>420</v>
      </c>
    </row>
    <row r="101" spans="1:5" x14ac:dyDescent="0.2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2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2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2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2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2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2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2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2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2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2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2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2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2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2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2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2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2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2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2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2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2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2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2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2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2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2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2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2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2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2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2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2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2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25">
      <c r="A135" s="179" t="str">
        <f t="shared" si="7"/>
        <v>28.02.2019-02.04.2019</v>
      </c>
      <c r="B135" s="179" t="str">
        <f t="shared" si="8"/>
        <v>Meede 3 "Ühistegevuse arendamine"</v>
      </c>
      <c r="C135" s="179">
        <v>19201900504</v>
      </c>
      <c r="D135" s="179">
        <v>2.5299999999999998</v>
      </c>
      <c r="E135" s="605" t="s">
        <v>419</v>
      </c>
    </row>
    <row r="136" spans="1:5" x14ac:dyDescent="0.25">
      <c r="A136" s="630" t="s">
        <v>1246</v>
      </c>
      <c r="B136" s="630" t="s">
        <v>430</v>
      </c>
      <c r="C136" s="754">
        <v>19202000381</v>
      </c>
      <c r="D136" s="765">
        <v>4.3099999999999996</v>
      </c>
      <c r="E136" s="702" t="s">
        <v>419</v>
      </c>
    </row>
    <row r="137" spans="1:5" x14ac:dyDescent="0.25">
      <c r="A137" s="630" t="s">
        <v>1246</v>
      </c>
      <c r="B137" s="630" t="s">
        <v>430</v>
      </c>
      <c r="C137" s="754">
        <v>19202000465</v>
      </c>
      <c r="D137" s="765">
        <v>3.74</v>
      </c>
      <c r="E137" s="702" t="s">
        <v>419</v>
      </c>
    </row>
    <row r="138" spans="1:5" x14ac:dyDescent="0.25">
      <c r="A138" s="630" t="s">
        <v>1246</v>
      </c>
      <c r="B138" s="630" t="s">
        <v>430</v>
      </c>
      <c r="C138" s="754">
        <v>19202000403</v>
      </c>
      <c r="D138" s="765">
        <v>3.48</v>
      </c>
      <c r="E138" s="702" t="s">
        <v>419</v>
      </c>
    </row>
    <row r="139" spans="1:5" x14ac:dyDescent="0.25">
      <c r="A139" s="630" t="s">
        <v>1246</v>
      </c>
      <c r="B139" s="630" t="s">
        <v>430</v>
      </c>
      <c r="C139" s="754">
        <v>19202000413</v>
      </c>
      <c r="D139" s="765">
        <v>3.05</v>
      </c>
      <c r="E139" s="702" t="s">
        <v>419</v>
      </c>
    </row>
    <row r="140" spans="1:5" x14ac:dyDescent="0.25">
      <c r="A140" s="630" t="s">
        <v>1246</v>
      </c>
      <c r="B140" s="766" t="s">
        <v>430</v>
      </c>
      <c r="C140" s="767">
        <v>19202000406</v>
      </c>
      <c r="D140" s="768">
        <v>2.54</v>
      </c>
      <c r="E140" s="702" t="s">
        <v>419</v>
      </c>
    </row>
    <row r="141" spans="1:5" x14ac:dyDescent="0.25">
      <c r="A141" s="630" t="s">
        <v>1246</v>
      </c>
      <c r="B141" s="656" t="s">
        <v>457</v>
      </c>
      <c r="C141" s="769">
        <v>19202000415</v>
      </c>
      <c r="D141" s="762">
        <v>4.55</v>
      </c>
      <c r="E141" s="702" t="s">
        <v>419</v>
      </c>
    </row>
    <row r="142" spans="1:5" x14ac:dyDescent="0.25">
      <c r="A142" s="630" t="s">
        <v>1246</v>
      </c>
      <c r="B142" s="656" t="s">
        <v>457</v>
      </c>
      <c r="C142" s="755">
        <v>19202000414</v>
      </c>
      <c r="D142" s="762">
        <v>3.71</v>
      </c>
      <c r="E142" s="702" t="s">
        <v>419</v>
      </c>
    </row>
    <row r="143" spans="1:5" x14ac:dyDescent="0.25">
      <c r="A143" s="630" t="s">
        <v>1246</v>
      </c>
      <c r="B143" s="656" t="s">
        <v>457</v>
      </c>
      <c r="C143" s="755">
        <v>19202000412</v>
      </c>
      <c r="D143" s="762">
        <v>3.28</v>
      </c>
      <c r="E143" s="702" t="s">
        <v>419</v>
      </c>
    </row>
    <row r="144" spans="1:5" x14ac:dyDescent="0.25">
      <c r="A144" s="630" t="s">
        <v>1246</v>
      </c>
      <c r="B144" s="656" t="s">
        <v>457</v>
      </c>
      <c r="C144" s="755">
        <v>19202000466</v>
      </c>
      <c r="D144" s="762">
        <v>3.23</v>
      </c>
      <c r="E144" s="702" t="s">
        <v>419</v>
      </c>
    </row>
    <row r="145" spans="1:7" x14ac:dyDescent="0.25">
      <c r="A145" s="630" t="s">
        <v>1246</v>
      </c>
      <c r="B145" s="656" t="s">
        <v>457</v>
      </c>
      <c r="C145" s="755">
        <v>19202000469</v>
      </c>
      <c r="D145" s="762">
        <v>2.4900000000000002</v>
      </c>
      <c r="E145" s="684" t="s">
        <v>420</v>
      </c>
    </row>
    <row r="146" spans="1:7" x14ac:dyDescent="0.25">
      <c r="A146" s="630" t="s">
        <v>1246</v>
      </c>
      <c r="B146" s="656" t="s">
        <v>457</v>
      </c>
      <c r="C146" s="755">
        <v>19202000397</v>
      </c>
      <c r="D146" s="762">
        <v>2.42</v>
      </c>
      <c r="E146" s="684" t="s">
        <v>420</v>
      </c>
    </row>
    <row r="147" spans="1:7" x14ac:dyDescent="0.25">
      <c r="A147" s="2" t="s">
        <v>1273</v>
      </c>
      <c r="B147" s="656" t="s">
        <v>429</v>
      </c>
      <c r="C147" s="2">
        <v>19202000915</v>
      </c>
      <c r="D147" s="2">
        <v>4.24</v>
      </c>
      <c r="E147" s="702" t="s">
        <v>419</v>
      </c>
      <c r="F147" s="648"/>
      <c r="G147" s="648"/>
    </row>
    <row r="148" spans="1:7" x14ac:dyDescent="0.25">
      <c r="A148" s="2" t="s">
        <v>1273</v>
      </c>
      <c r="B148" s="656" t="s">
        <v>429</v>
      </c>
      <c r="C148" s="2">
        <v>19202000910</v>
      </c>
      <c r="D148" s="2">
        <v>4.13</v>
      </c>
      <c r="E148" s="702" t="s">
        <v>419</v>
      </c>
      <c r="F148" s="648"/>
      <c r="G148" s="648"/>
    </row>
    <row r="149" spans="1:7" x14ac:dyDescent="0.25">
      <c r="A149" s="2" t="s">
        <v>1273</v>
      </c>
      <c r="B149" s="656" t="s">
        <v>429</v>
      </c>
      <c r="C149" s="2">
        <v>19202000914</v>
      </c>
      <c r="D149" s="2">
        <v>3.97</v>
      </c>
      <c r="E149" s="702" t="s">
        <v>419</v>
      </c>
      <c r="F149" s="648"/>
      <c r="G149" s="648"/>
    </row>
    <row r="150" spans="1:7" x14ac:dyDescent="0.25">
      <c r="A150" s="2" t="s">
        <v>1273</v>
      </c>
      <c r="B150" s="656" t="s">
        <v>429</v>
      </c>
      <c r="C150" s="2">
        <v>19202000929</v>
      </c>
      <c r="D150" s="2">
        <v>3.97</v>
      </c>
      <c r="E150" s="702" t="s">
        <v>419</v>
      </c>
      <c r="F150" s="648"/>
      <c r="G150" s="648"/>
    </row>
    <row r="151" spans="1:7" x14ac:dyDescent="0.25">
      <c r="A151" s="2" t="s">
        <v>1273</v>
      </c>
      <c r="B151" s="656" t="s">
        <v>429</v>
      </c>
      <c r="C151" s="2">
        <v>19202000922</v>
      </c>
      <c r="D151" s="2">
        <v>3.92</v>
      </c>
      <c r="E151" s="702" t="s">
        <v>419</v>
      </c>
      <c r="F151" s="648"/>
      <c r="G151" s="648"/>
    </row>
    <row r="152" spans="1:7" x14ac:dyDescent="0.25">
      <c r="A152" s="2" t="s">
        <v>1273</v>
      </c>
      <c r="B152" s="656" t="s">
        <v>429</v>
      </c>
      <c r="C152" s="2">
        <v>19202000913</v>
      </c>
      <c r="D152" s="2">
        <v>3.9</v>
      </c>
      <c r="E152" s="702" t="s">
        <v>419</v>
      </c>
      <c r="F152" s="648"/>
      <c r="G152" s="648"/>
    </row>
    <row r="153" spans="1:7" x14ac:dyDescent="0.25">
      <c r="A153" s="2" t="s">
        <v>1273</v>
      </c>
      <c r="B153" s="656" t="s">
        <v>429</v>
      </c>
      <c r="C153" s="2">
        <v>19202000911</v>
      </c>
      <c r="D153" s="2">
        <v>3.81</v>
      </c>
      <c r="E153" s="702" t="s">
        <v>419</v>
      </c>
      <c r="F153" s="648"/>
      <c r="G153" s="648"/>
    </row>
    <row r="154" spans="1:7" x14ac:dyDescent="0.25">
      <c r="A154" s="2" t="s">
        <v>1273</v>
      </c>
      <c r="B154" s="656" t="s">
        <v>429</v>
      </c>
      <c r="C154" s="2">
        <v>19202000918</v>
      </c>
      <c r="D154" s="2">
        <v>3.68</v>
      </c>
      <c r="E154" s="684" t="s">
        <v>420</v>
      </c>
      <c r="F154" s="648"/>
      <c r="G154" s="648"/>
    </row>
    <row r="155" spans="1:7" x14ac:dyDescent="0.25">
      <c r="A155" s="2" t="s">
        <v>1273</v>
      </c>
      <c r="B155" s="656" t="s">
        <v>429</v>
      </c>
      <c r="C155" s="2">
        <v>19202000927</v>
      </c>
      <c r="D155" s="2">
        <v>3.6</v>
      </c>
      <c r="E155" s="684" t="s">
        <v>420</v>
      </c>
      <c r="F155" s="648"/>
      <c r="G155" s="648"/>
    </row>
    <row r="156" spans="1:7" x14ac:dyDescent="0.25">
      <c r="A156" s="2" t="s">
        <v>1273</v>
      </c>
      <c r="B156" s="656" t="s">
        <v>429</v>
      </c>
      <c r="C156" s="2">
        <v>19202000908</v>
      </c>
      <c r="D156" s="2">
        <v>3.44</v>
      </c>
      <c r="E156" s="684" t="s">
        <v>420</v>
      </c>
      <c r="F156" s="648"/>
      <c r="G156" s="648"/>
    </row>
    <row r="157" spans="1:7" x14ac:dyDescent="0.25">
      <c r="A157" s="2" t="s">
        <v>1273</v>
      </c>
      <c r="B157" s="656" t="s">
        <v>429</v>
      </c>
      <c r="C157" s="2">
        <v>19202000917</v>
      </c>
      <c r="D157" s="2">
        <v>3.14</v>
      </c>
      <c r="E157" s="684" t="s">
        <v>420</v>
      </c>
      <c r="F157" s="648"/>
      <c r="G157" s="648"/>
    </row>
    <row r="158" spans="1:7" x14ac:dyDescent="0.25">
      <c r="A158" s="2" t="s">
        <v>1273</v>
      </c>
      <c r="B158" s="656" t="s">
        <v>429</v>
      </c>
      <c r="C158" s="2">
        <v>19202000923</v>
      </c>
      <c r="D158" s="2">
        <v>2.7</v>
      </c>
      <c r="E158" s="684" t="s">
        <v>420</v>
      </c>
      <c r="F158" s="648"/>
      <c r="G158" s="648"/>
    </row>
    <row r="159" spans="1:7" x14ac:dyDescent="0.25">
      <c r="A159" s="2" t="s">
        <v>1273</v>
      </c>
      <c r="B159" s="656" t="s">
        <v>430</v>
      </c>
      <c r="C159" s="2">
        <v>19202000930</v>
      </c>
      <c r="D159" s="2">
        <v>3.81</v>
      </c>
      <c r="E159" s="702" t="s">
        <v>419</v>
      </c>
      <c r="F159" s="648"/>
      <c r="G159" s="648"/>
    </row>
    <row r="160" spans="1:7" x14ac:dyDescent="0.25">
      <c r="A160" s="2" t="s">
        <v>1273</v>
      </c>
      <c r="B160" s="656" t="s">
        <v>430</v>
      </c>
      <c r="C160" s="2">
        <v>19202000916</v>
      </c>
      <c r="D160" s="2">
        <v>3.59</v>
      </c>
      <c r="E160" s="702" t="s">
        <v>419</v>
      </c>
      <c r="F160" s="648"/>
      <c r="G160" s="648"/>
    </row>
    <row r="161" spans="1:7" x14ac:dyDescent="0.25">
      <c r="A161" s="2" t="s">
        <v>1273</v>
      </c>
      <c r="B161" s="656" t="s">
        <v>430</v>
      </c>
      <c r="C161" s="2">
        <v>19202000931</v>
      </c>
      <c r="D161" s="2">
        <v>3.54</v>
      </c>
      <c r="E161" s="702" t="s">
        <v>419</v>
      </c>
      <c r="F161" s="648"/>
      <c r="G161" s="648"/>
    </row>
    <row r="162" spans="1:7" x14ac:dyDescent="0.25">
      <c r="A162" s="2" t="s">
        <v>1273</v>
      </c>
      <c r="B162" s="656" t="s">
        <v>430</v>
      </c>
      <c r="C162" s="2">
        <v>19202000921</v>
      </c>
      <c r="D162" s="2">
        <v>3.45</v>
      </c>
      <c r="E162" s="702" t="s">
        <v>419</v>
      </c>
      <c r="F162" s="648"/>
      <c r="G162" s="648"/>
    </row>
    <row r="163" spans="1:7" x14ac:dyDescent="0.25">
      <c r="A163" s="2" t="s">
        <v>1273</v>
      </c>
      <c r="B163" s="656" t="s">
        <v>430</v>
      </c>
      <c r="C163" s="2">
        <v>19202000912</v>
      </c>
      <c r="D163" s="2">
        <v>3.38</v>
      </c>
      <c r="E163" s="702" t="s">
        <v>419</v>
      </c>
      <c r="F163" s="648"/>
      <c r="G163" s="648"/>
    </row>
    <row r="164" spans="1:7" x14ac:dyDescent="0.25">
      <c r="A164" s="2" t="s">
        <v>1273</v>
      </c>
      <c r="B164" s="656" t="s">
        <v>430</v>
      </c>
      <c r="C164" s="2">
        <v>19202000928</v>
      </c>
      <c r="D164" s="2">
        <v>3.24</v>
      </c>
      <c r="E164" s="702" t="s">
        <v>419</v>
      </c>
      <c r="F164" s="648"/>
      <c r="G164" s="648"/>
    </row>
    <row r="165" spans="1:7" x14ac:dyDescent="0.25">
      <c r="A165" s="2" t="s">
        <v>1273</v>
      </c>
      <c r="B165" s="656" t="s">
        <v>430</v>
      </c>
      <c r="C165" s="2">
        <v>19202000926</v>
      </c>
      <c r="D165" s="2">
        <v>3.19</v>
      </c>
      <c r="E165" s="702" t="s">
        <v>419</v>
      </c>
      <c r="F165" s="648"/>
      <c r="G165" s="648"/>
    </row>
    <row r="166" spans="1:7" x14ac:dyDescent="0.25">
      <c r="A166" s="2" t="s">
        <v>1273</v>
      </c>
      <c r="B166" s="656" t="s">
        <v>430</v>
      </c>
      <c r="C166" s="2">
        <v>19202000919</v>
      </c>
      <c r="D166" s="2">
        <v>3.03</v>
      </c>
      <c r="E166" s="702" t="s">
        <v>419</v>
      </c>
      <c r="F166" s="648"/>
      <c r="G166" s="648"/>
    </row>
    <row r="167" spans="1:7" x14ac:dyDescent="0.25">
      <c r="A167" s="2" t="s">
        <v>1273</v>
      </c>
      <c r="B167" s="656" t="s">
        <v>430</v>
      </c>
      <c r="C167" s="2">
        <v>19202000907</v>
      </c>
      <c r="D167" s="2">
        <v>3</v>
      </c>
      <c r="E167" s="702" t="s">
        <v>419</v>
      </c>
      <c r="F167" s="648"/>
      <c r="G167" s="648"/>
    </row>
    <row r="168" spans="1:7" x14ac:dyDescent="0.25">
      <c r="A168" s="2" t="s">
        <v>1273</v>
      </c>
      <c r="B168" s="656" t="s">
        <v>430</v>
      </c>
      <c r="C168" s="2">
        <v>19202000909</v>
      </c>
      <c r="D168" s="2">
        <v>2.98</v>
      </c>
      <c r="E168" s="702" t="s">
        <v>419</v>
      </c>
      <c r="F168" s="648"/>
      <c r="G168" s="648"/>
    </row>
    <row r="169" spans="1:7" x14ac:dyDescent="0.25">
      <c r="A169" s="2" t="s">
        <v>1273</v>
      </c>
      <c r="B169" s="656" t="s">
        <v>430</v>
      </c>
      <c r="C169" s="2">
        <v>19202000920</v>
      </c>
      <c r="D169" s="2">
        <v>2.95</v>
      </c>
      <c r="E169" s="684" t="s">
        <v>420</v>
      </c>
      <c r="F169" s="648"/>
      <c r="G169" s="648"/>
    </row>
    <row r="170" spans="1:7" x14ac:dyDescent="0.25">
      <c r="A170" s="2" t="s">
        <v>1273</v>
      </c>
      <c r="B170" s="656" t="s">
        <v>430</v>
      </c>
      <c r="C170" s="2">
        <v>19202000904</v>
      </c>
      <c r="D170" s="2">
        <v>2.94</v>
      </c>
      <c r="E170" s="684" t="s">
        <v>420</v>
      </c>
      <c r="F170" s="648"/>
      <c r="G170" s="648"/>
    </row>
    <row r="171" spans="1:7" x14ac:dyDescent="0.25">
      <c r="A171" s="2" t="s">
        <v>1273</v>
      </c>
      <c r="B171" s="656" t="s">
        <v>430</v>
      </c>
      <c r="C171" s="2">
        <v>19202000906</v>
      </c>
      <c r="D171" s="2">
        <v>2.73</v>
      </c>
      <c r="E171" s="684" t="s">
        <v>420</v>
      </c>
      <c r="F171" s="648"/>
      <c r="G171" s="648"/>
    </row>
    <row r="172" spans="1:7" x14ac:dyDescent="0.25">
      <c r="A172" s="2" t="s">
        <v>1273</v>
      </c>
      <c r="B172" s="656" t="s">
        <v>430</v>
      </c>
      <c r="C172" s="2">
        <v>19202000925</v>
      </c>
      <c r="D172" s="2">
        <v>2.66</v>
      </c>
      <c r="E172" s="684" t="s">
        <v>420</v>
      </c>
      <c r="F172" s="648"/>
      <c r="G172" s="648"/>
    </row>
    <row r="173" spans="1:7" x14ac:dyDescent="0.25">
      <c r="A173" s="2" t="s">
        <v>1273</v>
      </c>
      <c r="B173" s="656" t="s">
        <v>430</v>
      </c>
      <c r="C173" s="2">
        <v>19202000924</v>
      </c>
      <c r="D173" s="2">
        <v>2.52</v>
      </c>
      <c r="E173" s="684" t="s">
        <v>420</v>
      </c>
      <c r="F173" s="648"/>
      <c r="G173" s="648"/>
    </row>
    <row r="174" spans="1:7" x14ac:dyDescent="0.25">
      <c r="A174" s="2" t="s">
        <v>1273</v>
      </c>
      <c r="B174" s="656" t="s">
        <v>430</v>
      </c>
      <c r="C174" s="2">
        <v>19202000905</v>
      </c>
      <c r="D174" s="2">
        <v>2.15</v>
      </c>
      <c r="E174" s="684" t="s">
        <v>420</v>
      </c>
      <c r="F174" s="648"/>
      <c r="G174" s="648"/>
    </row>
    <row r="175" spans="1:7" x14ac:dyDescent="0.25">
      <c r="A175" s="648"/>
    </row>
    <row r="176" spans="1:7" x14ac:dyDescent="0.25">
      <c r="A176" s="648"/>
    </row>
  </sheetData>
  <mergeCells count="1">
    <mergeCell ref="A1:E1"/>
  </mergeCells>
  <hyperlinks>
    <hyperlink ref="C136" r:id="rId1" location="/router?komponent=taotlus&amp;id=906808&amp;kuva=ava" display="https://pms.arib.pria.ee/pms-menetlus/ - /router?komponent=taotlus&amp;id=906808&amp;kuva=ava"/>
    <hyperlink ref="C137" r:id="rId2" location="/router?komponent=taotlus&amp;id=883622&amp;kuva=ava" display="https://pms.arib.pria.ee/pms-menetlus/ - /router?komponent=taotlus&amp;id=883622&amp;kuva=ava"/>
    <hyperlink ref="C138" r:id="rId3" location="/router?komponent=taotlus&amp;id=909986&amp;kuva=ava" display="https://pms.arib.pria.ee/pms-menetlus/ - /router?komponent=taotlus&amp;id=909986&amp;kuva=ava"/>
    <hyperlink ref="C139" r:id="rId4" location="/router?komponent=taotlus&amp;id=913144&amp;kuva=ava" display="https://pms.arib.pria.ee/pms-menetlus/ - /router?komponent=taotlus&amp;id=913144&amp;kuva=ava"/>
    <hyperlink ref="C140" r:id="rId5" location="/router?komponent=taotlus&amp;id=902979&amp;kuva=ava" display="https://pms.arib.pria.ee/pms-menetlus/ - /router?komponent=taotlus&amp;id=902979&amp;kuva=ava"/>
    <hyperlink ref="C142" r:id="rId6" location="/router?komponent=taotlus&amp;id=903161&amp;kuva=ava" display="https://pms.arib.pria.ee/pms-menetlus/ - /router?komponent=taotlus&amp;id=903161&amp;kuva=ava"/>
    <hyperlink ref="C143" r:id="rId7" location="/router?komponent=taotlus&amp;id=913608&amp;kuva=ava" display="https://pms.arib.pria.ee/pms-menetlus/ - /router?komponent=taotlus&amp;id=913608&amp;kuva=ava"/>
    <hyperlink ref="C144" r:id="rId8" location="/router?komponent=taotlus&amp;id=925510&amp;kuva=ava" display="https://pms.arib.pria.ee/pms-menetlus/ - /router?komponent=taotlus&amp;id=925510&amp;kuva=ava"/>
    <hyperlink ref="C141" r:id="rId9" location="/router?komponent=taotlus&amp;id=912390&amp;kuva=ava" display="https://pms.arib.pria.ee/pms-menetlus/ - /router?komponent=taotlus&amp;id=912390&amp;kuva=ava"/>
    <hyperlink ref="C145" r:id="rId10" location="/router?komponent=taotlus&amp;id=914400&amp;kuva=ava" display="https://pms.arib.pria.ee/pms-menetlus/ - /router?komponent=taotlus&amp;id=914400&amp;kuva=ava"/>
    <hyperlink ref="C146" r:id="rId11" location="/router?komponent=taotlus&amp;id=908749&amp;kuva=ava" display="https://pms.arib.pria.ee/pms-menetlus/ - /router?komponent=taotlus&amp;id=908749&amp;kuva=ava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9"/>
  <sheetViews>
    <sheetView zoomScaleNormal="100" workbookViewId="0">
      <pane ySplit="2" topLeftCell="A438" activePane="bottomLeft" state="frozen"/>
      <selection pane="bottomLeft" activeCell="J450" sqref="J450"/>
    </sheetView>
  </sheetViews>
  <sheetFormatPr defaultRowHeight="15" x14ac:dyDescent="0.25"/>
  <cols>
    <col min="1" max="1" width="16.140625" bestFit="1" customWidth="1"/>
    <col min="2" max="2" width="50" style="20" customWidth="1"/>
    <col min="3" max="3" width="24.5703125" style="10" customWidth="1"/>
    <col min="4" max="4" width="13.140625" bestFit="1" customWidth="1"/>
    <col min="5" max="5" width="18" customWidth="1"/>
  </cols>
  <sheetData>
    <row r="1" spans="1:5" ht="15.75" x14ac:dyDescent="0.25">
      <c r="A1" s="819" t="s">
        <v>17</v>
      </c>
      <c r="B1" s="820"/>
      <c r="C1" s="820"/>
      <c r="D1" s="820"/>
      <c r="E1" s="821"/>
    </row>
    <row r="2" spans="1:5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2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.75" thickBot="1" x14ac:dyDescent="0.3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2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2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2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2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2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2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2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2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2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2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2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2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2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2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2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2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2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2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2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2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2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2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2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2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2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2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2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2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2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2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2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2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2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2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2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2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2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2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2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2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2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2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.75" thickBot="1" x14ac:dyDescent="0.3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2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2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2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2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2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2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2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2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2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2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2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2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2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2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.75" thickBot="1" x14ac:dyDescent="0.3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2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2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2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2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2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2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2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2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2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2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2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2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2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2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2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2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2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2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2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2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2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2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2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2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2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2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2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2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2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2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2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2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2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2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2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2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2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2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2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2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2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.75" thickBot="1" x14ac:dyDescent="0.3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2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2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2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2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2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.75" thickBot="1" x14ac:dyDescent="0.3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8" t="s">
        <v>419</v>
      </c>
    </row>
    <row r="111" spans="1:6" x14ac:dyDescent="0.2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2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.75" thickBot="1" x14ac:dyDescent="0.3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7" t="s">
        <v>419</v>
      </c>
      <c r="F113" s="6"/>
    </row>
    <row r="114" spans="1:6" x14ac:dyDescent="0.2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2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2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2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2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2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2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2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2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2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2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2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2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2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2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2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2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2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2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2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2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2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2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2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2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2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2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2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2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2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2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2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2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2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2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.75" thickBot="1" x14ac:dyDescent="0.3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2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5"/>
    </row>
    <row r="151" spans="1:7" x14ac:dyDescent="0.2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5"/>
    </row>
    <row r="152" spans="1:7" x14ac:dyDescent="0.2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5"/>
    </row>
    <row r="153" spans="1:7" x14ac:dyDescent="0.2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.75" thickBot="1" x14ac:dyDescent="0.3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2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2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2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2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2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2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2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2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2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2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2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2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2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2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2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2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2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2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2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2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2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2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2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2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2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.75" thickBot="1" x14ac:dyDescent="0.3">
      <c r="A180" s="96" t="s">
        <v>870</v>
      </c>
      <c r="B180" s="482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2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2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2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2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8" t="s">
        <v>419</v>
      </c>
      <c r="F184" s="6"/>
    </row>
    <row r="185" spans="1:6" x14ac:dyDescent="0.2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2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2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2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2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2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2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2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2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25">
      <c r="A194" s="26" t="s">
        <v>1088</v>
      </c>
      <c r="B194" s="600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25">
      <c r="A195" s="26" t="s">
        <v>1088</v>
      </c>
      <c r="B195" s="600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25">
      <c r="A196" s="26" t="s">
        <v>1088</v>
      </c>
      <c r="B196" s="600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25">
      <c r="A197" s="26" t="s">
        <v>1088</v>
      </c>
      <c r="B197" s="600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25">
      <c r="A198" s="26" t="s">
        <v>1088</v>
      </c>
      <c r="B198" s="600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25">
      <c r="A199" s="26" t="s">
        <v>1088</v>
      </c>
      <c r="B199" s="600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25">
      <c r="A200" s="26" t="s">
        <v>1088</v>
      </c>
      <c r="B200" s="600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25">
      <c r="A201" s="26" t="s">
        <v>1088</v>
      </c>
      <c r="B201" s="600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25">
      <c r="A202" s="26" t="s">
        <v>1088</v>
      </c>
      <c r="B202" s="600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25">
      <c r="A203" s="26" t="s">
        <v>1088</v>
      </c>
      <c r="B203" s="600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25">
      <c r="A204" s="26" t="s">
        <v>1088</v>
      </c>
      <c r="B204" s="600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2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2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2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2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2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2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2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25">
      <c r="A212" s="26" t="s">
        <v>1088</v>
      </c>
      <c r="B212" s="601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25">
      <c r="A213" s="26" t="s">
        <v>1088</v>
      </c>
      <c r="B213" s="601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25">
      <c r="A214" s="26" t="s">
        <v>1088</v>
      </c>
      <c r="B214" s="601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25">
      <c r="A215" s="26" t="s">
        <v>1088</v>
      </c>
      <c r="B215" s="601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25">
      <c r="A216" s="26" t="s">
        <v>1088</v>
      </c>
      <c r="B216" s="601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25">
      <c r="A217" s="26" t="s">
        <v>1088</v>
      </c>
      <c r="B217" s="601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2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2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2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2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2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2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2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2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2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2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2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2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2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25">
      <c r="A231" s="376" t="s">
        <v>1088</v>
      </c>
      <c r="B231" s="481" t="s">
        <v>161</v>
      </c>
      <c r="C231" s="179">
        <v>19201700095</v>
      </c>
      <c r="D231" s="179">
        <v>2.8</v>
      </c>
      <c r="E231" s="384" t="s">
        <v>420</v>
      </c>
    </row>
    <row r="232" spans="1:5" x14ac:dyDescent="0.2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2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2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2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2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2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2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2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2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2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2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2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2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2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2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2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2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2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2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2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2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2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2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2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2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2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2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2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2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2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2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2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2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2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2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2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2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2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2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2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2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2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2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2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2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2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2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2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2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2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2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2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2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2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2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2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2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2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2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2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2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2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2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2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2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2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2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2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2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2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2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2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2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2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2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2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2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2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2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2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2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2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25">
      <c r="A314" s="26" t="s">
        <v>1181</v>
      </c>
      <c r="B314" s="649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25">
      <c r="A315" s="26" t="s">
        <v>1181</v>
      </c>
      <c r="B315" s="649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2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2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2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2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2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2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2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2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2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2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2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2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2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2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2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2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2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2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2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2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2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2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2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2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2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2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2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2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2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2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2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2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2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2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2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2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2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2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2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2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8"/>
      <c r="G355" s="648"/>
    </row>
    <row r="356" spans="1:7" x14ac:dyDescent="0.2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8"/>
      <c r="G356" s="648"/>
    </row>
    <row r="357" spans="1:7" x14ac:dyDescent="0.2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8"/>
      <c r="G357" s="648"/>
    </row>
    <row r="358" spans="1:7" x14ac:dyDescent="0.2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8"/>
      <c r="G358" s="648"/>
    </row>
    <row r="359" spans="1:7" x14ac:dyDescent="0.2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8"/>
      <c r="G359" s="648"/>
    </row>
    <row r="360" spans="1:7" x14ac:dyDescent="0.2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8"/>
      <c r="G360" s="648"/>
    </row>
    <row r="361" spans="1:7" x14ac:dyDescent="0.2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8"/>
      <c r="G361" s="648"/>
    </row>
    <row r="362" spans="1:7" x14ac:dyDescent="0.2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8"/>
      <c r="G362" s="648"/>
    </row>
    <row r="363" spans="1:7" x14ac:dyDescent="0.2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8"/>
      <c r="G363" s="648"/>
    </row>
    <row r="364" spans="1:7" x14ac:dyDescent="0.2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8"/>
      <c r="G364" s="648"/>
    </row>
    <row r="365" spans="1:7" x14ac:dyDescent="0.2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8"/>
      <c r="G365" s="648"/>
    </row>
    <row r="366" spans="1:7" x14ac:dyDescent="0.25">
      <c r="A366" s="2" t="s">
        <v>1234</v>
      </c>
      <c r="B366" s="603" t="s">
        <v>1089</v>
      </c>
      <c r="C366" s="2">
        <v>19202000210</v>
      </c>
      <c r="D366" s="2">
        <v>2.97</v>
      </c>
      <c r="E366" s="225" t="s">
        <v>419</v>
      </c>
      <c r="F366" s="648"/>
      <c r="G366" s="648"/>
    </row>
    <row r="367" spans="1:7" x14ac:dyDescent="0.25">
      <c r="A367" s="2" t="s">
        <v>1234</v>
      </c>
      <c r="B367" s="603" t="s">
        <v>1089</v>
      </c>
      <c r="C367" s="2">
        <v>19202000146</v>
      </c>
      <c r="D367" s="2">
        <v>2.86</v>
      </c>
      <c r="E367" s="225" t="s">
        <v>419</v>
      </c>
      <c r="F367" s="648"/>
      <c r="G367" s="648"/>
    </row>
    <row r="368" spans="1:7" x14ac:dyDescent="0.25">
      <c r="A368" s="2" t="s">
        <v>1234</v>
      </c>
      <c r="B368" s="603" t="s">
        <v>1089</v>
      </c>
      <c r="C368" s="2">
        <v>19202000228</v>
      </c>
      <c r="D368" s="2">
        <v>2.85</v>
      </c>
      <c r="E368" s="225" t="s">
        <v>419</v>
      </c>
      <c r="F368" s="648"/>
      <c r="G368" s="648"/>
    </row>
    <row r="369" spans="1:7" x14ac:dyDescent="0.25">
      <c r="A369" s="2" t="s">
        <v>1234</v>
      </c>
      <c r="B369" s="603" t="s">
        <v>1089</v>
      </c>
      <c r="C369" s="2">
        <v>19202000206</v>
      </c>
      <c r="D369" s="2">
        <v>2.83</v>
      </c>
      <c r="E369" s="225" t="s">
        <v>419</v>
      </c>
      <c r="F369" s="648"/>
      <c r="G369" s="648"/>
    </row>
    <row r="370" spans="1:7" x14ac:dyDescent="0.25">
      <c r="A370" s="2" t="s">
        <v>1234</v>
      </c>
      <c r="B370" s="603" t="s">
        <v>1089</v>
      </c>
      <c r="C370" s="2">
        <v>19202000226</v>
      </c>
      <c r="D370" s="2">
        <v>2.82</v>
      </c>
      <c r="E370" s="225" t="s">
        <v>419</v>
      </c>
      <c r="F370" s="648"/>
      <c r="G370" s="648"/>
    </row>
    <row r="371" spans="1:7" x14ac:dyDescent="0.25">
      <c r="A371" s="2" t="s">
        <v>1234</v>
      </c>
      <c r="B371" s="603" t="s">
        <v>1089</v>
      </c>
      <c r="C371" s="2">
        <v>19202000277</v>
      </c>
      <c r="D371" s="2">
        <v>2.64</v>
      </c>
      <c r="E371" s="225" t="s">
        <v>419</v>
      </c>
      <c r="F371" s="648"/>
      <c r="G371" s="648"/>
    </row>
    <row r="372" spans="1:7" x14ac:dyDescent="0.25">
      <c r="A372" s="2" t="s">
        <v>1234</v>
      </c>
      <c r="B372" s="603" t="s">
        <v>1089</v>
      </c>
      <c r="C372" s="2">
        <v>19202000227</v>
      </c>
      <c r="D372" s="2">
        <v>2.61</v>
      </c>
      <c r="E372" s="226" t="s">
        <v>420</v>
      </c>
      <c r="F372" s="648"/>
      <c r="G372" s="648"/>
    </row>
    <row r="373" spans="1:7" x14ac:dyDescent="0.25">
      <c r="A373" s="2" t="s">
        <v>1234</v>
      </c>
      <c r="B373" s="603" t="s">
        <v>1089</v>
      </c>
      <c r="C373" s="2">
        <v>19202000196</v>
      </c>
      <c r="D373" s="2">
        <v>2.59</v>
      </c>
      <c r="E373" s="226" t="s">
        <v>420</v>
      </c>
      <c r="F373" s="648"/>
      <c r="G373" s="648"/>
    </row>
    <row r="374" spans="1:7" x14ac:dyDescent="0.25">
      <c r="A374" s="2" t="s">
        <v>1234</v>
      </c>
      <c r="B374" s="603" t="s">
        <v>1089</v>
      </c>
      <c r="C374" s="2">
        <v>19202000208</v>
      </c>
      <c r="D374" s="2">
        <v>2.48</v>
      </c>
      <c r="E374" s="226" t="s">
        <v>420</v>
      </c>
      <c r="F374" s="648"/>
      <c r="G374" s="648"/>
    </row>
    <row r="375" spans="1:7" x14ac:dyDescent="0.25">
      <c r="A375" s="2" t="s">
        <v>1234</v>
      </c>
      <c r="B375" s="603" t="s">
        <v>1089</v>
      </c>
      <c r="C375" s="2">
        <v>19202000133</v>
      </c>
      <c r="D375" s="2">
        <v>2.44</v>
      </c>
      <c r="E375" s="226" t="s">
        <v>420</v>
      </c>
      <c r="F375" s="648"/>
      <c r="G375" s="648"/>
    </row>
    <row r="376" spans="1:7" x14ac:dyDescent="0.25">
      <c r="A376" s="2" t="s">
        <v>1234</v>
      </c>
      <c r="B376" s="603" t="s">
        <v>1089</v>
      </c>
      <c r="C376" s="2">
        <v>19202000224</v>
      </c>
      <c r="D376" s="2">
        <v>2.37</v>
      </c>
      <c r="E376" s="226" t="s">
        <v>420</v>
      </c>
      <c r="F376" s="648"/>
      <c r="G376" s="648"/>
    </row>
    <row r="377" spans="1:7" x14ac:dyDescent="0.25">
      <c r="A377" s="2" t="s">
        <v>1234</v>
      </c>
      <c r="B377" s="603" t="s">
        <v>1089</v>
      </c>
      <c r="C377" s="2">
        <v>19202000222</v>
      </c>
      <c r="D377" s="2">
        <v>2.31</v>
      </c>
      <c r="E377" s="226" t="s">
        <v>420</v>
      </c>
      <c r="F377" s="648"/>
      <c r="G377" s="648"/>
    </row>
    <row r="378" spans="1:7" x14ac:dyDescent="0.25">
      <c r="A378" s="2" t="s">
        <v>1234</v>
      </c>
      <c r="B378" s="603" t="s">
        <v>1089</v>
      </c>
      <c r="C378" s="2">
        <v>19202000221</v>
      </c>
      <c r="D378" s="2">
        <v>2.29</v>
      </c>
      <c r="E378" s="226" t="s">
        <v>420</v>
      </c>
      <c r="F378" s="648"/>
      <c r="G378" s="648"/>
    </row>
    <row r="379" spans="1:7" x14ac:dyDescent="0.25">
      <c r="A379" s="2" t="s">
        <v>1234</v>
      </c>
      <c r="B379" s="603" t="s">
        <v>1089</v>
      </c>
      <c r="C379" s="2">
        <v>19202000211</v>
      </c>
      <c r="D379" s="2">
        <v>2.2799999999999998</v>
      </c>
      <c r="E379" s="226" t="s">
        <v>420</v>
      </c>
      <c r="F379" s="648"/>
      <c r="G379" s="648"/>
    </row>
    <row r="380" spans="1:7" x14ac:dyDescent="0.25">
      <c r="A380" s="2" t="s">
        <v>1234</v>
      </c>
      <c r="B380" s="603" t="s">
        <v>1089</v>
      </c>
      <c r="C380" s="2">
        <v>19202000209</v>
      </c>
      <c r="D380" s="2">
        <v>2.27</v>
      </c>
      <c r="E380" s="226" t="s">
        <v>420</v>
      </c>
      <c r="F380" s="648"/>
      <c r="G380" s="648"/>
    </row>
    <row r="381" spans="1:7" x14ac:dyDescent="0.25">
      <c r="A381" s="2" t="s">
        <v>1234</v>
      </c>
      <c r="B381" s="603" t="s">
        <v>1089</v>
      </c>
      <c r="C381" s="2">
        <v>19202000119</v>
      </c>
      <c r="D381" s="2">
        <v>1.92</v>
      </c>
      <c r="E381" s="226" t="s">
        <v>420</v>
      </c>
      <c r="F381" s="648"/>
      <c r="G381" s="648"/>
    </row>
    <row r="382" spans="1:7" x14ac:dyDescent="0.25">
      <c r="A382" s="2" t="s">
        <v>1234</v>
      </c>
      <c r="B382" s="603" t="s">
        <v>1089</v>
      </c>
      <c r="C382" s="2">
        <v>19202000217</v>
      </c>
      <c r="D382" s="2">
        <v>1.29</v>
      </c>
      <c r="E382" s="226" t="s">
        <v>420</v>
      </c>
      <c r="F382" s="648"/>
      <c r="G382" s="648"/>
    </row>
    <row r="383" spans="1:7" x14ac:dyDescent="0.25">
      <c r="A383" s="2" t="s">
        <v>1234</v>
      </c>
      <c r="B383" s="603" t="s">
        <v>1090</v>
      </c>
      <c r="C383" s="2">
        <v>19202000233</v>
      </c>
      <c r="D383" s="2">
        <v>3.29</v>
      </c>
      <c r="E383" s="225" t="s">
        <v>419</v>
      </c>
      <c r="F383" s="648"/>
      <c r="G383" s="648"/>
    </row>
    <row r="384" spans="1:7" x14ac:dyDescent="0.25">
      <c r="A384" s="2" t="s">
        <v>1234</v>
      </c>
      <c r="B384" s="603" t="s">
        <v>1090</v>
      </c>
      <c r="C384" s="2">
        <v>19202000200</v>
      </c>
      <c r="D384" s="2">
        <v>3.28</v>
      </c>
      <c r="E384" s="225" t="s">
        <v>419</v>
      </c>
      <c r="F384" s="648"/>
      <c r="G384" s="648"/>
    </row>
    <row r="385" spans="1:7" x14ac:dyDescent="0.25">
      <c r="A385" s="2" t="s">
        <v>1234</v>
      </c>
      <c r="B385" s="603" t="s">
        <v>1090</v>
      </c>
      <c r="C385" s="2">
        <v>19202000216</v>
      </c>
      <c r="D385" s="2">
        <v>2.98</v>
      </c>
      <c r="E385" s="225" t="s">
        <v>419</v>
      </c>
      <c r="F385" s="648"/>
      <c r="G385" s="648"/>
    </row>
    <row r="386" spans="1:7" x14ac:dyDescent="0.25">
      <c r="A386" s="2" t="s">
        <v>1234</v>
      </c>
      <c r="B386" s="603" t="s">
        <v>1090</v>
      </c>
      <c r="C386" s="2">
        <v>19202000129</v>
      </c>
      <c r="D386" s="2">
        <v>2.92</v>
      </c>
      <c r="E386" s="225" t="s">
        <v>419</v>
      </c>
      <c r="F386" s="648"/>
      <c r="G386" s="648"/>
    </row>
    <row r="387" spans="1:7" x14ac:dyDescent="0.25">
      <c r="A387" s="2" t="s">
        <v>1234</v>
      </c>
      <c r="B387" s="603" t="s">
        <v>1090</v>
      </c>
      <c r="C387" s="2">
        <v>19202000219</v>
      </c>
      <c r="D387" s="2">
        <v>2.88</v>
      </c>
      <c r="E387" s="225" t="s">
        <v>419</v>
      </c>
      <c r="F387" s="648"/>
      <c r="G387" s="648"/>
    </row>
    <row r="388" spans="1:7" x14ac:dyDescent="0.25">
      <c r="A388" s="2" t="s">
        <v>1234</v>
      </c>
      <c r="B388" s="603" t="s">
        <v>1090</v>
      </c>
      <c r="C388" s="2">
        <v>19202000126</v>
      </c>
      <c r="D388" s="2">
        <v>2.87</v>
      </c>
      <c r="E388" s="225" t="s">
        <v>419</v>
      </c>
      <c r="F388" s="648"/>
      <c r="G388" s="648"/>
    </row>
    <row r="389" spans="1:7" x14ac:dyDescent="0.25">
      <c r="A389" s="2" t="s">
        <v>1234</v>
      </c>
      <c r="B389" s="603" t="s">
        <v>1090</v>
      </c>
      <c r="C389" s="2">
        <v>19202000131</v>
      </c>
      <c r="D389" s="2">
        <v>2.86</v>
      </c>
      <c r="E389" s="225" t="s">
        <v>419</v>
      </c>
      <c r="F389" s="648"/>
      <c r="G389" s="648"/>
    </row>
    <row r="390" spans="1:7" x14ac:dyDescent="0.25">
      <c r="A390" s="2" t="s">
        <v>1234</v>
      </c>
      <c r="B390" s="603" t="s">
        <v>1090</v>
      </c>
      <c r="C390" s="2">
        <v>19202000232</v>
      </c>
      <c r="D390" s="2">
        <v>2.81</v>
      </c>
      <c r="E390" s="225" t="s">
        <v>419</v>
      </c>
      <c r="F390" s="648"/>
      <c r="G390" s="648"/>
    </row>
    <row r="391" spans="1:7" x14ac:dyDescent="0.25">
      <c r="A391" s="2" t="s">
        <v>1234</v>
      </c>
      <c r="B391" s="603" t="s">
        <v>1090</v>
      </c>
      <c r="C391" s="2">
        <v>19202000122</v>
      </c>
      <c r="D391" s="2">
        <v>2.78</v>
      </c>
      <c r="E391" s="225" t="s">
        <v>419</v>
      </c>
      <c r="F391" s="648"/>
      <c r="G391" s="648"/>
    </row>
    <row r="392" spans="1:7" x14ac:dyDescent="0.25">
      <c r="A392" s="2" t="s">
        <v>1234</v>
      </c>
      <c r="B392" s="603" t="s">
        <v>1090</v>
      </c>
      <c r="C392" s="2">
        <v>19202000198</v>
      </c>
      <c r="D392" s="2">
        <v>2.7</v>
      </c>
      <c r="E392" s="225" t="s">
        <v>419</v>
      </c>
      <c r="F392" s="648"/>
      <c r="G392" s="648"/>
    </row>
    <row r="393" spans="1:7" x14ac:dyDescent="0.25">
      <c r="A393" s="2" t="s">
        <v>1234</v>
      </c>
      <c r="B393" s="603" t="s">
        <v>1090</v>
      </c>
      <c r="C393" s="2">
        <v>19202000229</v>
      </c>
      <c r="D393" s="2">
        <v>2.5099999999999998</v>
      </c>
      <c r="E393" s="226" t="s">
        <v>420</v>
      </c>
      <c r="F393" s="648"/>
      <c r="G393" s="648"/>
    </row>
    <row r="394" spans="1:7" x14ac:dyDescent="0.25">
      <c r="A394" s="2" t="s">
        <v>1234</v>
      </c>
      <c r="B394" s="603" t="s">
        <v>1090</v>
      </c>
      <c r="C394" s="2">
        <v>19202000235</v>
      </c>
      <c r="D394" s="2">
        <v>1.86</v>
      </c>
      <c r="E394" s="226" t="s">
        <v>420</v>
      </c>
      <c r="F394" s="648"/>
      <c r="G394" s="648"/>
    </row>
    <row r="395" spans="1:7" x14ac:dyDescent="0.25">
      <c r="A395" s="2" t="s">
        <v>1234</v>
      </c>
      <c r="B395" s="603" t="s">
        <v>1235</v>
      </c>
      <c r="C395" s="2">
        <v>19202000207</v>
      </c>
      <c r="D395" s="2">
        <v>2.76</v>
      </c>
      <c r="E395" s="225" t="s">
        <v>419</v>
      </c>
      <c r="F395" s="648"/>
      <c r="G395" s="648"/>
    </row>
    <row r="396" spans="1:7" x14ac:dyDescent="0.25">
      <c r="A396" s="2" t="s">
        <v>1234</v>
      </c>
      <c r="B396" s="603" t="s">
        <v>1235</v>
      </c>
      <c r="C396" s="2">
        <v>19202000234</v>
      </c>
      <c r="D396" s="2">
        <v>2.74</v>
      </c>
      <c r="E396" s="225" t="s">
        <v>419</v>
      </c>
      <c r="F396" s="648"/>
      <c r="G396" s="648"/>
    </row>
    <row r="397" spans="1:7" x14ac:dyDescent="0.25">
      <c r="A397" s="2" t="s">
        <v>1234</v>
      </c>
      <c r="B397" s="603" t="s">
        <v>1235</v>
      </c>
      <c r="C397" s="2">
        <v>19202000218</v>
      </c>
      <c r="D397" s="2">
        <v>2.5099999999999998</v>
      </c>
      <c r="E397" s="226" t="s">
        <v>420</v>
      </c>
      <c r="F397" s="648"/>
      <c r="G397" s="648"/>
    </row>
    <row r="398" spans="1:7" x14ac:dyDescent="0.25">
      <c r="A398" s="2" t="s">
        <v>1285</v>
      </c>
      <c r="B398" s="2" t="s">
        <v>1286</v>
      </c>
      <c r="C398" s="2">
        <v>19202100023</v>
      </c>
      <c r="D398" s="2">
        <v>3.25</v>
      </c>
      <c r="E398" s="225" t="s">
        <v>419</v>
      </c>
      <c r="F398" s="648"/>
      <c r="G398" s="648"/>
    </row>
    <row r="399" spans="1:7" x14ac:dyDescent="0.25">
      <c r="A399" s="2" t="s">
        <v>1285</v>
      </c>
      <c r="B399" s="2" t="s">
        <v>1286</v>
      </c>
      <c r="C399" s="2">
        <v>19202100054</v>
      </c>
      <c r="D399" s="2">
        <v>3.25</v>
      </c>
      <c r="E399" s="225" t="s">
        <v>419</v>
      </c>
      <c r="F399" s="648"/>
      <c r="G399" s="648"/>
    </row>
    <row r="400" spans="1:7" x14ac:dyDescent="0.25">
      <c r="A400" s="2" t="s">
        <v>1285</v>
      </c>
      <c r="B400" s="2" t="s">
        <v>1286</v>
      </c>
      <c r="C400" s="2">
        <v>19202100022</v>
      </c>
      <c r="D400" s="2">
        <v>3.08</v>
      </c>
      <c r="E400" s="225" t="s">
        <v>419</v>
      </c>
      <c r="F400" s="648"/>
      <c r="G400" s="648"/>
    </row>
    <row r="401" spans="1:7" x14ac:dyDescent="0.25">
      <c r="A401" s="2" t="s">
        <v>1285</v>
      </c>
      <c r="B401" s="2" t="s">
        <v>1286</v>
      </c>
      <c r="C401" s="2">
        <v>19202100026</v>
      </c>
      <c r="D401" s="2">
        <v>3.05</v>
      </c>
      <c r="E401" s="225" t="s">
        <v>419</v>
      </c>
      <c r="F401" s="648"/>
      <c r="G401" s="648"/>
    </row>
    <row r="402" spans="1:7" x14ac:dyDescent="0.25">
      <c r="A402" s="2" t="s">
        <v>1285</v>
      </c>
      <c r="B402" s="2" t="s">
        <v>1286</v>
      </c>
      <c r="C402" s="2">
        <v>19202100021</v>
      </c>
      <c r="D402" s="2">
        <v>2.97</v>
      </c>
      <c r="E402" s="225" t="s">
        <v>419</v>
      </c>
      <c r="F402" s="648"/>
      <c r="G402" s="648"/>
    </row>
    <row r="403" spans="1:7" x14ac:dyDescent="0.25">
      <c r="A403" s="2" t="s">
        <v>1285</v>
      </c>
      <c r="B403" s="2" t="s">
        <v>1286</v>
      </c>
      <c r="C403" s="2">
        <v>19202100063</v>
      </c>
      <c r="D403" s="2">
        <v>2.96</v>
      </c>
      <c r="E403" s="226" t="s">
        <v>420</v>
      </c>
      <c r="F403" s="648"/>
      <c r="G403" s="648"/>
    </row>
    <row r="404" spans="1:7" x14ac:dyDescent="0.25">
      <c r="A404" s="2" t="s">
        <v>1285</v>
      </c>
      <c r="B404" s="2" t="s">
        <v>1286</v>
      </c>
      <c r="C404" s="2">
        <v>19202100041</v>
      </c>
      <c r="D404" s="2">
        <v>2.8</v>
      </c>
      <c r="E404" s="226" t="s">
        <v>420</v>
      </c>
      <c r="F404" s="648"/>
      <c r="G404" s="648"/>
    </row>
    <row r="405" spans="1:7" x14ac:dyDescent="0.25">
      <c r="A405" s="2" t="s">
        <v>1285</v>
      </c>
      <c r="B405" s="2" t="s">
        <v>1286</v>
      </c>
      <c r="C405" s="2">
        <v>19202100025</v>
      </c>
      <c r="D405" s="2">
        <v>2.76</v>
      </c>
      <c r="E405" s="226" t="s">
        <v>420</v>
      </c>
      <c r="F405" s="648"/>
      <c r="G405" s="648"/>
    </row>
    <row r="406" spans="1:7" x14ac:dyDescent="0.25">
      <c r="A406" s="2" t="s">
        <v>1285</v>
      </c>
      <c r="B406" s="2" t="s">
        <v>1286</v>
      </c>
      <c r="C406" s="2">
        <v>19202100024</v>
      </c>
      <c r="D406" s="2">
        <v>2.74</v>
      </c>
      <c r="E406" s="226" t="s">
        <v>420</v>
      </c>
      <c r="F406" s="648"/>
      <c r="G406" s="648"/>
    </row>
    <row r="407" spans="1:7" x14ac:dyDescent="0.25">
      <c r="A407" s="2" t="s">
        <v>1285</v>
      </c>
      <c r="B407" s="2" t="s">
        <v>1286</v>
      </c>
      <c r="C407" s="2">
        <v>19202100055</v>
      </c>
      <c r="D407" s="2">
        <v>2.61</v>
      </c>
      <c r="E407" s="226" t="s">
        <v>420</v>
      </c>
      <c r="F407" s="648"/>
      <c r="G407" s="648"/>
    </row>
    <row r="408" spans="1:7" x14ac:dyDescent="0.25">
      <c r="A408" s="2" t="s">
        <v>1285</v>
      </c>
      <c r="B408" s="2" t="s">
        <v>1287</v>
      </c>
      <c r="C408" s="2">
        <v>19202100069</v>
      </c>
      <c r="D408" s="2">
        <v>3.13</v>
      </c>
      <c r="E408" s="225" t="s">
        <v>419</v>
      </c>
    </row>
    <row r="409" spans="1:7" x14ac:dyDescent="0.25">
      <c r="A409" s="2" t="s">
        <v>1285</v>
      </c>
      <c r="B409" s="2" t="s">
        <v>1287</v>
      </c>
      <c r="C409" s="2">
        <v>19202100044</v>
      </c>
      <c r="D409" s="2">
        <v>3.12</v>
      </c>
      <c r="E409" s="225" t="s">
        <v>419</v>
      </c>
    </row>
    <row r="410" spans="1:7" x14ac:dyDescent="0.25">
      <c r="A410" s="2" t="s">
        <v>1285</v>
      </c>
      <c r="B410" s="2" t="s">
        <v>1287</v>
      </c>
      <c r="C410" s="2">
        <v>19202100018</v>
      </c>
      <c r="D410" s="2">
        <v>2.95</v>
      </c>
      <c r="E410" s="225" t="s">
        <v>419</v>
      </c>
    </row>
    <row r="411" spans="1:7" x14ac:dyDescent="0.25">
      <c r="A411" s="2" t="s">
        <v>1285</v>
      </c>
      <c r="B411" s="2" t="s">
        <v>1287</v>
      </c>
      <c r="C411" s="2">
        <v>19202100020</v>
      </c>
      <c r="D411" s="2">
        <v>2.88</v>
      </c>
      <c r="E411" s="225" t="s">
        <v>419</v>
      </c>
    </row>
    <row r="412" spans="1:7" x14ac:dyDescent="0.25">
      <c r="A412" s="2" t="s">
        <v>1285</v>
      </c>
      <c r="B412" s="2" t="s">
        <v>1287</v>
      </c>
      <c r="C412" s="2">
        <v>19202100045</v>
      </c>
      <c r="D412" s="2">
        <v>2.86</v>
      </c>
      <c r="E412" s="225" t="s">
        <v>419</v>
      </c>
    </row>
    <row r="413" spans="1:7" x14ac:dyDescent="0.25">
      <c r="A413" s="2" t="s">
        <v>1285</v>
      </c>
      <c r="B413" s="2" t="s">
        <v>1287</v>
      </c>
      <c r="C413" s="2">
        <v>19202100053</v>
      </c>
      <c r="D413" s="2">
        <v>2.81</v>
      </c>
      <c r="E413" s="225" t="s">
        <v>419</v>
      </c>
    </row>
    <row r="414" spans="1:7" x14ac:dyDescent="0.25">
      <c r="A414" s="2" t="s">
        <v>1285</v>
      </c>
      <c r="B414" s="2" t="s">
        <v>1287</v>
      </c>
      <c r="C414" s="2">
        <v>19202100019</v>
      </c>
      <c r="D414" s="2">
        <v>2.74</v>
      </c>
      <c r="E414" s="225" t="s">
        <v>419</v>
      </c>
    </row>
    <row r="415" spans="1:7" x14ac:dyDescent="0.25">
      <c r="A415" s="2" t="s">
        <v>1285</v>
      </c>
      <c r="B415" s="2" t="s">
        <v>1287</v>
      </c>
      <c r="C415" s="2">
        <v>19202100027</v>
      </c>
      <c r="D415" s="2">
        <v>2.71</v>
      </c>
      <c r="E415" s="225" t="s">
        <v>419</v>
      </c>
    </row>
    <row r="416" spans="1:7" x14ac:dyDescent="0.25">
      <c r="A416" s="2" t="s">
        <v>1285</v>
      </c>
      <c r="B416" s="2" t="s">
        <v>1287</v>
      </c>
      <c r="C416" s="2">
        <v>19202100070</v>
      </c>
      <c r="D416" s="2">
        <v>2.61</v>
      </c>
      <c r="E416" s="225" t="s">
        <v>419</v>
      </c>
    </row>
    <row r="417" spans="1:7" x14ac:dyDescent="0.25">
      <c r="A417" s="2" t="s">
        <v>1285</v>
      </c>
      <c r="B417" s="2" t="s">
        <v>1288</v>
      </c>
      <c r="C417" s="2">
        <v>19202100032</v>
      </c>
      <c r="D417" s="2">
        <v>3.27</v>
      </c>
      <c r="E417" s="225" t="s">
        <v>419</v>
      </c>
      <c r="F417" s="648"/>
      <c r="G417" s="648"/>
    </row>
    <row r="418" spans="1:7" x14ac:dyDescent="0.25">
      <c r="A418" s="2" t="s">
        <v>1285</v>
      </c>
      <c r="B418" s="2" t="s">
        <v>1288</v>
      </c>
      <c r="C418" s="2">
        <v>19202100057</v>
      </c>
      <c r="D418" s="2">
        <v>3.2</v>
      </c>
      <c r="E418" s="225" t="s">
        <v>419</v>
      </c>
      <c r="F418" s="648"/>
      <c r="G418" s="648"/>
    </row>
    <row r="419" spans="1:7" x14ac:dyDescent="0.25">
      <c r="A419" s="2" t="s">
        <v>1285</v>
      </c>
      <c r="B419" s="2" t="s">
        <v>1288</v>
      </c>
      <c r="C419" s="2">
        <v>19202100037</v>
      </c>
      <c r="D419" s="2">
        <v>3.06</v>
      </c>
      <c r="E419" s="225" t="s">
        <v>419</v>
      </c>
      <c r="F419" s="648"/>
      <c r="G419" s="648"/>
    </row>
    <row r="420" spans="1:7" x14ac:dyDescent="0.25">
      <c r="A420" s="2" t="s">
        <v>1285</v>
      </c>
      <c r="B420" s="2" t="s">
        <v>1288</v>
      </c>
      <c r="C420" s="2">
        <v>19202100034</v>
      </c>
      <c r="D420" s="2">
        <v>2.77</v>
      </c>
      <c r="E420" s="226" t="s">
        <v>420</v>
      </c>
      <c r="F420" s="648"/>
      <c r="G420" s="648"/>
    </row>
    <row r="421" spans="1:7" x14ac:dyDescent="0.25">
      <c r="A421" s="2" t="s">
        <v>1285</v>
      </c>
      <c r="B421" s="2" t="s">
        <v>1288</v>
      </c>
      <c r="C421" s="2">
        <v>19202100040</v>
      </c>
      <c r="D421" s="2">
        <v>2.67</v>
      </c>
      <c r="E421" s="226" t="s">
        <v>420</v>
      </c>
      <c r="F421" s="648"/>
      <c r="G421" s="648"/>
    </row>
    <row r="422" spans="1:7" x14ac:dyDescent="0.25">
      <c r="A422" s="2" t="s">
        <v>1285</v>
      </c>
      <c r="B422" s="2" t="s">
        <v>1288</v>
      </c>
      <c r="C422" s="2">
        <v>19202100052</v>
      </c>
      <c r="D422" s="2">
        <v>2.65</v>
      </c>
      <c r="E422" s="226" t="s">
        <v>420</v>
      </c>
      <c r="F422" s="648"/>
      <c r="G422" s="648"/>
    </row>
    <row r="423" spans="1:7" x14ac:dyDescent="0.25">
      <c r="A423" s="2" t="s">
        <v>1285</v>
      </c>
      <c r="B423" s="2" t="s">
        <v>1288</v>
      </c>
      <c r="C423" s="2">
        <v>19202100056</v>
      </c>
      <c r="D423" s="2">
        <v>2.38</v>
      </c>
      <c r="E423" s="226" t="s">
        <v>420</v>
      </c>
      <c r="F423" s="648"/>
      <c r="G423" s="648"/>
    </row>
    <row r="424" spans="1:7" x14ac:dyDescent="0.25">
      <c r="A424" s="2" t="s">
        <v>1285</v>
      </c>
      <c r="B424" s="2" t="s">
        <v>1288</v>
      </c>
      <c r="C424" s="2">
        <v>19202100071</v>
      </c>
      <c r="D424" s="2">
        <v>2.33</v>
      </c>
      <c r="E424" s="226" t="s">
        <v>420</v>
      </c>
      <c r="F424" s="648"/>
      <c r="G424" s="648"/>
    </row>
    <row r="425" spans="1:7" x14ac:dyDescent="0.25">
      <c r="A425" s="2" t="s">
        <v>1285</v>
      </c>
      <c r="B425" s="2" t="s">
        <v>1289</v>
      </c>
      <c r="C425" s="2">
        <v>19202100048</v>
      </c>
      <c r="D425" s="2">
        <v>3.34</v>
      </c>
      <c r="E425" s="225" t="s">
        <v>419</v>
      </c>
    </row>
    <row r="426" spans="1:7" x14ac:dyDescent="0.25">
      <c r="A426" s="2" t="s">
        <v>1285</v>
      </c>
      <c r="B426" s="2" t="s">
        <v>1289</v>
      </c>
      <c r="C426" s="2">
        <v>19202100035</v>
      </c>
      <c r="D426" s="2">
        <v>3.02</v>
      </c>
      <c r="E426" s="225" t="s">
        <v>419</v>
      </c>
    </row>
    <row r="427" spans="1:7" x14ac:dyDescent="0.25">
      <c r="A427" s="2" t="s">
        <v>1285</v>
      </c>
      <c r="B427" s="2" t="s">
        <v>1289</v>
      </c>
      <c r="C427" s="2">
        <v>19202100067</v>
      </c>
      <c r="D427" s="2">
        <v>3</v>
      </c>
      <c r="E427" s="225" t="s">
        <v>419</v>
      </c>
    </row>
    <row r="428" spans="1:7" x14ac:dyDescent="0.25">
      <c r="A428" s="2" t="s">
        <v>1285</v>
      </c>
      <c r="B428" s="2" t="s">
        <v>1290</v>
      </c>
      <c r="C428" s="2">
        <v>19202100033</v>
      </c>
      <c r="D428" s="2">
        <v>3.3</v>
      </c>
      <c r="E428" s="225" t="s">
        <v>419</v>
      </c>
      <c r="F428" s="648"/>
      <c r="G428" s="648"/>
    </row>
    <row r="429" spans="1:7" x14ac:dyDescent="0.25">
      <c r="A429" s="2" t="s">
        <v>1285</v>
      </c>
      <c r="B429" s="2" t="s">
        <v>1290</v>
      </c>
      <c r="C429" s="2">
        <v>19202100030</v>
      </c>
      <c r="D429" s="2">
        <v>3.27</v>
      </c>
      <c r="E429" s="225" t="s">
        <v>419</v>
      </c>
      <c r="F429" s="648"/>
      <c r="G429" s="648"/>
    </row>
    <row r="430" spans="1:7" x14ac:dyDescent="0.25">
      <c r="A430" s="2" t="s">
        <v>1285</v>
      </c>
      <c r="B430" s="2" t="s">
        <v>1290</v>
      </c>
      <c r="C430" s="2">
        <v>19202100036</v>
      </c>
      <c r="D430" s="2">
        <v>3.22</v>
      </c>
      <c r="E430" s="225" t="s">
        <v>419</v>
      </c>
      <c r="F430" s="648"/>
      <c r="G430" s="648"/>
    </row>
    <row r="431" spans="1:7" x14ac:dyDescent="0.25">
      <c r="A431" s="2" t="s">
        <v>1285</v>
      </c>
      <c r="B431" s="2" t="s">
        <v>1290</v>
      </c>
      <c r="C431" s="2">
        <v>19202100051</v>
      </c>
      <c r="D431" s="2">
        <v>3.01</v>
      </c>
      <c r="E431" s="225" t="s">
        <v>419</v>
      </c>
      <c r="F431" s="648"/>
      <c r="G431" s="648"/>
    </row>
    <row r="432" spans="1:7" x14ac:dyDescent="0.25">
      <c r="A432" s="2" t="s">
        <v>1285</v>
      </c>
      <c r="B432" s="2" t="s">
        <v>1290</v>
      </c>
      <c r="C432" s="2">
        <v>19202100060</v>
      </c>
      <c r="D432" s="2">
        <v>3.01</v>
      </c>
      <c r="E432" s="225" t="s">
        <v>419</v>
      </c>
      <c r="F432" s="648"/>
      <c r="G432" s="648"/>
    </row>
    <row r="433" spans="1:7" x14ac:dyDescent="0.25">
      <c r="A433" s="2" t="s">
        <v>1285</v>
      </c>
      <c r="B433" s="2" t="s">
        <v>1290</v>
      </c>
      <c r="C433" s="2">
        <v>19202100047</v>
      </c>
      <c r="D433" s="2">
        <v>3</v>
      </c>
      <c r="E433" s="225" t="s">
        <v>419</v>
      </c>
      <c r="F433" s="648"/>
      <c r="G433" s="648"/>
    </row>
    <row r="434" spans="1:7" x14ac:dyDescent="0.25">
      <c r="A434" s="2" t="s">
        <v>1285</v>
      </c>
      <c r="B434" s="2" t="s">
        <v>1290</v>
      </c>
      <c r="C434" s="2">
        <v>19202100039</v>
      </c>
      <c r="D434" s="2">
        <v>2.9</v>
      </c>
      <c r="E434" s="225" t="s">
        <v>419</v>
      </c>
      <c r="F434" s="648"/>
      <c r="G434" s="648"/>
    </row>
    <row r="435" spans="1:7" x14ac:dyDescent="0.25">
      <c r="A435" s="2" t="s">
        <v>1285</v>
      </c>
      <c r="B435" s="2" t="s">
        <v>1290</v>
      </c>
      <c r="C435" s="2">
        <v>19202100031</v>
      </c>
      <c r="D435" s="2">
        <v>2.8</v>
      </c>
      <c r="E435" s="226" t="s">
        <v>420</v>
      </c>
      <c r="F435" s="648"/>
      <c r="G435" s="648"/>
    </row>
    <row r="436" spans="1:7" x14ac:dyDescent="0.25">
      <c r="A436" s="2" t="s">
        <v>1285</v>
      </c>
      <c r="B436" s="11" t="s">
        <v>1291</v>
      </c>
      <c r="C436" s="2">
        <v>19202100066</v>
      </c>
      <c r="D436" s="2">
        <v>2.91</v>
      </c>
      <c r="E436" s="225" t="s">
        <v>419</v>
      </c>
    </row>
    <row r="437" spans="1:7" x14ac:dyDescent="0.25">
      <c r="A437" s="2" t="s">
        <v>1285</v>
      </c>
      <c r="B437" s="11" t="s">
        <v>1291</v>
      </c>
      <c r="C437" s="2">
        <v>19202100062</v>
      </c>
      <c r="D437" s="2">
        <v>2.73</v>
      </c>
      <c r="E437" s="225" t="s">
        <v>419</v>
      </c>
    </row>
    <row r="438" spans="1:7" x14ac:dyDescent="0.25">
      <c r="A438" s="2" t="s">
        <v>1294</v>
      </c>
      <c r="B438" s="2" t="s">
        <v>1293</v>
      </c>
      <c r="C438" s="2">
        <v>19202100131</v>
      </c>
      <c r="D438" s="2">
        <v>2.86</v>
      </c>
      <c r="E438" s="225" t="s">
        <v>419</v>
      </c>
    </row>
    <row r="439" spans="1:7" x14ac:dyDescent="0.25">
      <c r="A439" s="2" t="s">
        <v>1294</v>
      </c>
      <c r="B439" s="2" t="s">
        <v>1295</v>
      </c>
      <c r="C439" s="2">
        <v>19202100104</v>
      </c>
      <c r="D439" s="2">
        <v>3.16</v>
      </c>
      <c r="E439" s="225" t="s">
        <v>419</v>
      </c>
      <c r="F439" s="648"/>
      <c r="G439" s="648"/>
    </row>
    <row r="440" spans="1:7" x14ac:dyDescent="0.25">
      <c r="A440" s="2" t="s">
        <v>1294</v>
      </c>
      <c r="B440" s="2" t="s">
        <v>1295</v>
      </c>
      <c r="C440" s="2">
        <v>19202100103</v>
      </c>
      <c r="D440" s="2">
        <v>3.14</v>
      </c>
      <c r="E440" s="225" t="s">
        <v>419</v>
      </c>
      <c r="F440" s="648"/>
      <c r="G440" s="648"/>
    </row>
    <row r="441" spans="1:7" x14ac:dyDescent="0.25">
      <c r="A441" s="2" t="s">
        <v>1294</v>
      </c>
      <c r="B441" s="2" t="s">
        <v>1295</v>
      </c>
      <c r="C441" s="2">
        <v>19202100151</v>
      </c>
      <c r="D441" s="2">
        <v>2.91</v>
      </c>
      <c r="E441" s="225" t="s">
        <v>419</v>
      </c>
      <c r="F441" s="648"/>
      <c r="G441" s="648"/>
    </row>
    <row r="442" spans="1:7" x14ac:dyDescent="0.25">
      <c r="A442" s="2" t="s">
        <v>1294</v>
      </c>
      <c r="B442" s="2" t="s">
        <v>1295</v>
      </c>
      <c r="C442" s="2">
        <v>19202100153</v>
      </c>
      <c r="D442" s="2">
        <v>2.83</v>
      </c>
      <c r="E442" s="225" t="s">
        <v>419</v>
      </c>
      <c r="F442" s="648"/>
      <c r="G442" s="648"/>
    </row>
    <row r="443" spans="1:7" x14ac:dyDescent="0.25">
      <c r="A443" s="2" t="s">
        <v>1294</v>
      </c>
      <c r="B443" s="2" t="s">
        <v>1295</v>
      </c>
      <c r="C443" s="2">
        <v>19202100154</v>
      </c>
      <c r="D443" s="2">
        <v>2.61</v>
      </c>
      <c r="E443" s="226" t="s">
        <v>420</v>
      </c>
      <c r="F443" s="648"/>
      <c r="G443" s="648"/>
    </row>
    <row r="444" spans="1:7" x14ac:dyDescent="0.25">
      <c r="A444" s="2" t="s">
        <v>1294</v>
      </c>
      <c r="B444" s="2" t="s">
        <v>1296</v>
      </c>
      <c r="C444" s="2">
        <v>19202100116</v>
      </c>
      <c r="D444" s="2">
        <v>2.78</v>
      </c>
      <c r="E444" s="225" t="s">
        <v>419</v>
      </c>
    </row>
    <row r="445" spans="1:7" x14ac:dyDescent="0.25">
      <c r="A445" s="2" t="s">
        <v>1294</v>
      </c>
      <c r="B445" s="2" t="s">
        <v>1296</v>
      </c>
      <c r="C445" s="2">
        <v>19202100155</v>
      </c>
      <c r="D445" s="2">
        <v>2.73</v>
      </c>
      <c r="E445" s="225" t="s">
        <v>419</v>
      </c>
    </row>
    <row r="446" spans="1:7" x14ac:dyDescent="0.25">
      <c r="A446" s="2" t="s">
        <v>1294</v>
      </c>
      <c r="B446" s="2" t="s">
        <v>1297</v>
      </c>
      <c r="C446" s="2">
        <v>19202100126</v>
      </c>
      <c r="D446" s="2">
        <v>2.56</v>
      </c>
      <c r="E446" s="225" t="s">
        <v>419</v>
      </c>
    </row>
    <row r="447" spans="1:7" x14ac:dyDescent="0.25">
      <c r="A447" s="2" t="s">
        <v>1294</v>
      </c>
      <c r="B447" s="2" t="s">
        <v>1298</v>
      </c>
      <c r="C447" s="2">
        <v>19202100110</v>
      </c>
      <c r="D447" s="2">
        <v>2.75</v>
      </c>
      <c r="E447" s="225" t="s">
        <v>419</v>
      </c>
    </row>
    <row r="448" spans="1:7" x14ac:dyDescent="0.25">
      <c r="A448" s="2" t="s">
        <v>1294</v>
      </c>
      <c r="B448" s="2" t="s">
        <v>1299</v>
      </c>
      <c r="C448" s="2">
        <v>19202100111</v>
      </c>
      <c r="D448" s="2">
        <v>2.79</v>
      </c>
      <c r="E448" s="225" t="s">
        <v>419</v>
      </c>
    </row>
    <row r="449" spans="1:5" x14ac:dyDescent="0.25">
      <c r="A449" s="2" t="s">
        <v>1294</v>
      </c>
      <c r="B449" s="2" t="s">
        <v>1299</v>
      </c>
      <c r="C449" s="2">
        <v>19202100150</v>
      </c>
      <c r="D449" s="2">
        <v>2.79</v>
      </c>
      <c r="E449" s="225" t="s">
        <v>419</v>
      </c>
    </row>
    <row r="450" spans="1:5" x14ac:dyDescent="0.25">
      <c r="A450" s="2" t="s">
        <v>1294</v>
      </c>
      <c r="B450" s="2" t="s">
        <v>1300</v>
      </c>
      <c r="C450" s="2">
        <v>19202100112</v>
      </c>
      <c r="D450" s="2">
        <v>2.77</v>
      </c>
      <c r="E450" s="225" t="s">
        <v>419</v>
      </c>
    </row>
    <row r="451" spans="1:5" x14ac:dyDescent="0.25">
      <c r="A451" s="2" t="s">
        <v>1294</v>
      </c>
      <c r="B451" s="2" t="s">
        <v>1301</v>
      </c>
      <c r="C451" s="2">
        <v>19202100152</v>
      </c>
      <c r="D451" s="2">
        <v>2.94</v>
      </c>
      <c r="E451" s="225" t="s">
        <v>419</v>
      </c>
    </row>
    <row r="452" spans="1:5" x14ac:dyDescent="0.25">
      <c r="A452" s="2" t="s">
        <v>1294</v>
      </c>
      <c r="B452" s="2" t="s">
        <v>1302</v>
      </c>
      <c r="C452" s="2">
        <v>19202100148</v>
      </c>
      <c r="D452" s="2">
        <v>3.02</v>
      </c>
      <c r="E452" s="225" t="s">
        <v>419</v>
      </c>
    </row>
    <row r="453" spans="1:5" x14ac:dyDescent="0.25">
      <c r="A453" s="2" t="s">
        <v>1294</v>
      </c>
      <c r="B453" s="2" t="s">
        <v>1303</v>
      </c>
      <c r="C453" s="2">
        <v>19202100124</v>
      </c>
      <c r="D453" s="2">
        <v>3</v>
      </c>
      <c r="E453" s="225" t="s">
        <v>419</v>
      </c>
    </row>
    <row r="454" spans="1:5" x14ac:dyDescent="0.25">
      <c r="A454" s="2" t="s">
        <v>1294</v>
      </c>
      <c r="B454" s="2" t="s">
        <v>1303</v>
      </c>
      <c r="C454" s="2">
        <v>19202100128</v>
      </c>
      <c r="D454" s="2">
        <v>2.98</v>
      </c>
      <c r="E454" s="225" t="s">
        <v>419</v>
      </c>
    </row>
    <row r="455" spans="1:5" x14ac:dyDescent="0.25">
      <c r="A455" s="2" t="s">
        <v>1294</v>
      </c>
      <c r="B455" s="2" t="s">
        <v>1303</v>
      </c>
      <c r="C455" s="2">
        <v>19202100115</v>
      </c>
      <c r="D455" s="2">
        <v>2.63</v>
      </c>
      <c r="E455" s="225" t="s">
        <v>419</v>
      </c>
    </row>
    <row r="456" spans="1:5" x14ac:dyDescent="0.25">
      <c r="A456" s="2" t="s">
        <v>1294</v>
      </c>
      <c r="B456" s="2" t="s">
        <v>1304</v>
      </c>
      <c r="C456" s="2">
        <v>19202100123</v>
      </c>
      <c r="D456" s="2">
        <v>3.04</v>
      </c>
      <c r="E456" s="225" t="s">
        <v>419</v>
      </c>
    </row>
    <row r="457" spans="1:5" x14ac:dyDescent="0.25">
      <c r="A457" s="2" t="s">
        <v>1294</v>
      </c>
      <c r="B457" s="2" t="s">
        <v>1304</v>
      </c>
      <c r="C457" s="2">
        <v>19202100114</v>
      </c>
      <c r="D457" s="2">
        <v>2.91</v>
      </c>
      <c r="E457" s="225" t="s">
        <v>419</v>
      </c>
    </row>
    <row r="458" spans="1:5" x14ac:dyDescent="0.25">
      <c r="A458" s="2" t="s">
        <v>1294</v>
      </c>
      <c r="B458" s="2" t="s">
        <v>1304</v>
      </c>
      <c r="C458" s="2">
        <v>19202100102</v>
      </c>
      <c r="D458" s="2">
        <v>2.74</v>
      </c>
      <c r="E458" s="226" t="s">
        <v>420</v>
      </c>
    </row>
    <row r="459" spans="1:5" x14ac:dyDescent="0.25">
      <c r="A459" s="2" t="s">
        <v>1294</v>
      </c>
      <c r="B459" s="2" t="s">
        <v>1304</v>
      </c>
      <c r="C459" s="2">
        <v>19202100108</v>
      </c>
      <c r="D459" s="2">
        <v>2.73</v>
      </c>
      <c r="E459" s="226" t="s">
        <v>420</v>
      </c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>
      <pane ySplit="2" topLeftCell="A259" activePane="bottomLeft" state="frozen"/>
      <selection pane="bottomLeft" activeCell="M279" sqref="M279"/>
    </sheetView>
  </sheetViews>
  <sheetFormatPr defaultRowHeight="15" x14ac:dyDescent="0.25"/>
  <cols>
    <col min="1" max="1" width="21.5703125" customWidth="1"/>
    <col min="2" max="2" width="71.5703125" customWidth="1"/>
    <col min="3" max="3" width="25.42578125" customWidth="1"/>
    <col min="4" max="4" width="11.140625" customWidth="1"/>
    <col min="5" max="5" width="18.85546875" customWidth="1"/>
    <col min="6" max="6" width="14.42578125" customWidth="1"/>
  </cols>
  <sheetData>
    <row r="1" spans="1:6" ht="16.5" thickBot="1" x14ac:dyDescent="0.3">
      <c r="A1" s="822" t="s">
        <v>18</v>
      </c>
      <c r="B1" s="823"/>
      <c r="C1" s="823"/>
      <c r="D1" s="823"/>
      <c r="E1" s="823"/>
      <c r="F1" s="409"/>
    </row>
    <row r="2" spans="1:6" ht="15.75" thickBot="1" x14ac:dyDescent="0.3">
      <c r="A2" s="410" t="s">
        <v>6</v>
      </c>
      <c r="B2" s="411" t="s">
        <v>2</v>
      </c>
      <c r="C2" s="412" t="s">
        <v>0</v>
      </c>
      <c r="D2" s="413" t="s">
        <v>1</v>
      </c>
      <c r="E2" s="413" t="s">
        <v>464</v>
      </c>
      <c r="F2" s="414" t="s">
        <v>577</v>
      </c>
    </row>
    <row r="3" spans="1:6" x14ac:dyDescent="0.2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2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2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2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2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2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2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2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2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2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2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2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2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2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2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.75" thickBot="1" x14ac:dyDescent="0.3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2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2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2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2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2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2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.75" thickBot="1" x14ac:dyDescent="0.3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2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2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.75" thickBot="1" x14ac:dyDescent="0.3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2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2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2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2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2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2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2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2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2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2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2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2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2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2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2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2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2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2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2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2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.75" thickBot="1" x14ac:dyDescent="0.3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2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2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.75" thickBot="1" x14ac:dyDescent="0.3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2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2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2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2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.75" thickBot="1" x14ac:dyDescent="0.3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.75" thickBot="1" x14ac:dyDescent="0.3">
      <c r="A58" s="195" t="s">
        <v>506</v>
      </c>
      <c r="B58" s="196" t="s">
        <v>507</v>
      </c>
      <c r="C58" s="173" t="s">
        <v>508</v>
      </c>
      <c r="D58" s="191">
        <v>77</v>
      </c>
      <c r="E58" s="405" t="s">
        <v>419</v>
      </c>
      <c r="F58" s="415" t="s">
        <v>578</v>
      </c>
    </row>
    <row r="59" spans="1:6" x14ac:dyDescent="0.25">
      <c r="A59" s="47" t="s">
        <v>506</v>
      </c>
      <c r="B59" s="115" t="s">
        <v>509</v>
      </c>
      <c r="C59" s="48" t="s">
        <v>510</v>
      </c>
      <c r="D59" s="49">
        <v>85.86</v>
      </c>
      <c r="E59" s="406" t="s">
        <v>419</v>
      </c>
      <c r="F59" s="284" t="s">
        <v>578</v>
      </c>
    </row>
    <row r="60" spans="1:6" x14ac:dyDescent="0.25">
      <c r="A60" s="50" t="s">
        <v>506</v>
      </c>
      <c r="B60" s="23" t="s">
        <v>509</v>
      </c>
      <c r="C60" s="5" t="s">
        <v>511</v>
      </c>
      <c r="D60" s="2">
        <v>82.86</v>
      </c>
      <c r="E60" s="407" t="s">
        <v>419</v>
      </c>
      <c r="F60" s="285" t="s">
        <v>579</v>
      </c>
    </row>
    <row r="61" spans="1:6" x14ac:dyDescent="0.2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7" t="s">
        <v>419</v>
      </c>
      <c r="F61" s="285" t="s">
        <v>580</v>
      </c>
    </row>
    <row r="62" spans="1:6" x14ac:dyDescent="0.25">
      <c r="A62" s="50" t="s">
        <v>506</v>
      </c>
      <c r="B62" s="23" t="s">
        <v>509</v>
      </c>
      <c r="C62" s="5" t="s">
        <v>512</v>
      </c>
      <c r="D62" s="2">
        <v>79.86</v>
      </c>
      <c r="E62" s="407" t="s">
        <v>419</v>
      </c>
      <c r="F62" s="285" t="s">
        <v>581</v>
      </c>
    </row>
    <row r="63" spans="1:6" x14ac:dyDescent="0.25">
      <c r="A63" s="50" t="s">
        <v>506</v>
      </c>
      <c r="B63" s="23" t="s">
        <v>509</v>
      </c>
      <c r="C63" s="5" t="s">
        <v>513</v>
      </c>
      <c r="D63" s="2">
        <v>79</v>
      </c>
      <c r="E63" s="407" t="s">
        <v>419</v>
      </c>
      <c r="F63" s="285" t="s">
        <v>582</v>
      </c>
    </row>
    <row r="64" spans="1:6" x14ac:dyDescent="0.25">
      <c r="A64" s="50" t="s">
        <v>506</v>
      </c>
      <c r="B64" s="23" t="s">
        <v>509</v>
      </c>
      <c r="C64" s="5" t="s">
        <v>514</v>
      </c>
      <c r="D64" s="2">
        <v>78</v>
      </c>
      <c r="E64" s="407" t="s">
        <v>419</v>
      </c>
      <c r="F64" s="285" t="s">
        <v>583</v>
      </c>
    </row>
    <row r="65" spans="1:6" x14ac:dyDescent="0.25">
      <c r="A65" s="50" t="s">
        <v>506</v>
      </c>
      <c r="B65" s="23" t="s">
        <v>509</v>
      </c>
      <c r="C65" s="5" t="s">
        <v>515</v>
      </c>
      <c r="D65" s="2">
        <v>78</v>
      </c>
      <c r="E65" s="407" t="s">
        <v>419</v>
      </c>
      <c r="F65" s="285" t="s">
        <v>584</v>
      </c>
    </row>
    <row r="66" spans="1:6" x14ac:dyDescent="0.25">
      <c r="A66" s="50" t="s">
        <v>506</v>
      </c>
      <c r="B66" s="23" t="s">
        <v>509</v>
      </c>
      <c r="C66" s="5" t="s">
        <v>516</v>
      </c>
      <c r="D66" s="2">
        <v>77.86</v>
      </c>
      <c r="E66" s="407" t="s">
        <v>419</v>
      </c>
      <c r="F66" s="285" t="s">
        <v>585</v>
      </c>
    </row>
    <row r="67" spans="1:6" x14ac:dyDescent="0.25">
      <c r="A67" s="50" t="s">
        <v>506</v>
      </c>
      <c r="B67" s="23" t="s">
        <v>509</v>
      </c>
      <c r="C67" s="5" t="s">
        <v>517</v>
      </c>
      <c r="D67" s="2">
        <v>76.86</v>
      </c>
      <c r="E67" s="407" t="s">
        <v>419</v>
      </c>
      <c r="F67" s="285" t="s">
        <v>586</v>
      </c>
    </row>
    <row r="68" spans="1:6" x14ac:dyDescent="0.2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7" t="s">
        <v>419</v>
      </c>
      <c r="F68" s="285" t="s">
        <v>587</v>
      </c>
    </row>
    <row r="69" spans="1:6" x14ac:dyDescent="0.25">
      <c r="A69" s="50" t="s">
        <v>506</v>
      </c>
      <c r="B69" s="23" t="s">
        <v>509</v>
      </c>
      <c r="C69" s="5" t="s">
        <v>518</v>
      </c>
      <c r="D69" s="2">
        <v>76.14</v>
      </c>
      <c r="E69" s="407" t="s">
        <v>419</v>
      </c>
      <c r="F69" s="285" t="s">
        <v>588</v>
      </c>
    </row>
    <row r="70" spans="1:6" x14ac:dyDescent="0.25">
      <c r="A70" s="50" t="s">
        <v>506</v>
      </c>
      <c r="B70" s="23" t="s">
        <v>509</v>
      </c>
      <c r="C70" s="5" t="s">
        <v>519</v>
      </c>
      <c r="D70" s="2">
        <v>74.290000000000006</v>
      </c>
      <c r="E70" s="407" t="s">
        <v>419</v>
      </c>
      <c r="F70" s="285" t="s">
        <v>589</v>
      </c>
    </row>
    <row r="71" spans="1:6" x14ac:dyDescent="0.25">
      <c r="A71" s="50" t="s">
        <v>506</v>
      </c>
      <c r="B71" s="23" t="s">
        <v>509</v>
      </c>
      <c r="C71" s="5" t="s">
        <v>520</v>
      </c>
      <c r="D71" s="2">
        <v>74</v>
      </c>
      <c r="E71" s="407" t="s">
        <v>419</v>
      </c>
      <c r="F71" s="285" t="s">
        <v>590</v>
      </c>
    </row>
    <row r="72" spans="1:6" x14ac:dyDescent="0.25">
      <c r="A72" s="50" t="s">
        <v>506</v>
      </c>
      <c r="B72" s="23" t="s">
        <v>509</v>
      </c>
      <c r="C72" s="5" t="s">
        <v>521</v>
      </c>
      <c r="D72" s="2">
        <v>73.86</v>
      </c>
      <c r="E72" s="407" t="s">
        <v>419</v>
      </c>
      <c r="F72" s="285" t="s">
        <v>591</v>
      </c>
    </row>
    <row r="73" spans="1:6" x14ac:dyDescent="0.25">
      <c r="A73" s="50" t="s">
        <v>506</v>
      </c>
      <c r="B73" s="23" t="s">
        <v>509</v>
      </c>
      <c r="C73" s="5" t="s">
        <v>522</v>
      </c>
      <c r="D73" s="2">
        <v>70.430000000000007</v>
      </c>
      <c r="E73" s="407" t="s">
        <v>419</v>
      </c>
      <c r="F73" s="285" t="s">
        <v>592</v>
      </c>
    </row>
    <row r="74" spans="1:6" x14ac:dyDescent="0.2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7" t="s">
        <v>419</v>
      </c>
      <c r="F74" s="285" t="s">
        <v>593</v>
      </c>
    </row>
    <row r="75" spans="1:6" x14ac:dyDescent="0.25">
      <c r="A75" s="50" t="s">
        <v>506</v>
      </c>
      <c r="B75" s="193" t="s">
        <v>509</v>
      </c>
      <c r="C75" s="170" t="s">
        <v>524</v>
      </c>
      <c r="D75" s="27">
        <v>60.29</v>
      </c>
      <c r="E75" s="408" t="s">
        <v>419</v>
      </c>
      <c r="F75" s="285" t="s">
        <v>594</v>
      </c>
    </row>
    <row r="76" spans="1:6" x14ac:dyDescent="0.2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2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.75" thickBot="1" x14ac:dyDescent="0.3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2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2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2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2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2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.75" thickBot="1" x14ac:dyDescent="0.3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2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2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2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2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.75" thickBot="1" x14ac:dyDescent="0.3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2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.75" thickBot="1" x14ac:dyDescent="0.3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6" t="s">
        <v>579</v>
      </c>
    </row>
    <row r="92" spans="1:6" x14ac:dyDescent="0.2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6" t="s">
        <v>580</v>
      </c>
    </row>
    <row r="93" spans="1:6" ht="15.75" thickBot="1" x14ac:dyDescent="0.3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6" t="s">
        <v>581</v>
      </c>
    </row>
    <row r="94" spans="1:6" x14ac:dyDescent="0.2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6" t="s">
        <v>582</v>
      </c>
    </row>
    <row r="95" spans="1:6" ht="15.75" thickBot="1" x14ac:dyDescent="0.3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6" t="s">
        <v>583</v>
      </c>
    </row>
    <row r="96" spans="1:6" x14ac:dyDescent="0.2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6" t="s">
        <v>584</v>
      </c>
    </row>
    <row r="97" spans="1:6" ht="15.75" thickBot="1" x14ac:dyDescent="0.3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6" t="s">
        <v>585</v>
      </c>
    </row>
    <row r="98" spans="1:6" x14ac:dyDescent="0.2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6" t="s">
        <v>586</v>
      </c>
    </row>
    <row r="99" spans="1:6" ht="15.75" thickBot="1" x14ac:dyDescent="0.3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6" t="s">
        <v>587</v>
      </c>
    </row>
    <row r="100" spans="1:6" x14ac:dyDescent="0.2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6" t="s">
        <v>588</v>
      </c>
    </row>
    <row r="101" spans="1:6" x14ac:dyDescent="0.2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6" t="s">
        <v>589</v>
      </c>
    </row>
    <row r="102" spans="1:6" ht="15.75" thickBot="1" x14ac:dyDescent="0.3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7" t="s">
        <v>590</v>
      </c>
    </row>
    <row r="103" spans="1:6" x14ac:dyDescent="0.2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8" t="s">
        <v>578</v>
      </c>
    </row>
    <row r="104" spans="1:6" x14ac:dyDescent="0.2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6" t="s">
        <v>579</v>
      </c>
    </row>
    <row r="105" spans="1:6" x14ac:dyDescent="0.2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6" t="s">
        <v>580</v>
      </c>
    </row>
    <row r="106" spans="1:6" x14ac:dyDescent="0.2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6" t="s">
        <v>581</v>
      </c>
    </row>
    <row r="107" spans="1:6" x14ac:dyDescent="0.2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6" t="s">
        <v>582</v>
      </c>
    </row>
    <row r="108" spans="1:6" x14ac:dyDescent="0.2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6" t="s">
        <v>583</v>
      </c>
    </row>
    <row r="109" spans="1:6" x14ac:dyDescent="0.2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6" t="s">
        <v>584</v>
      </c>
    </row>
    <row r="110" spans="1:6" ht="15.75" thickBot="1" x14ac:dyDescent="0.3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7" t="s">
        <v>585</v>
      </c>
    </row>
    <row r="111" spans="1:6" x14ac:dyDescent="0.2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8" t="s">
        <v>578</v>
      </c>
    </row>
    <row r="112" spans="1:6" x14ac:dyDescent="0.2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6" t="s">
        <v>579</v>
      </c>
    </row>
    <row r="113" spans="1:6" x14ac:dyDescent="0.2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6" t="s">
        <v>580</v>
      </c>
    </row>
    <row r="114" spans="1:6" x14ac:dyDescent="0.2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3" t="s">
        <v>581</v>
      </c>
    </row>
    <row r="115" spans="1:6" x14ac:dyDescent="0.2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3" t="s">
        <v>582</v>
      </c>
    </row>
    <row r="116" spans="1:6" x14ac:dyDescent="0.2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3" t="s">
        <v>583</v>
      </c>
    </row>
    <row r="117" spans="1:6" x14ac:dyDescent="0.2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3" t="s">
        <v>584</v>
      </c>
    </row>
    <row r="118" spans="1:6" x14ac:dyDescent="0.2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3" t="s">
        <v>585</v>
      </c>
    </row>
    <row r="119" spans="1:6" ht="15.75" thickBot="1" x14ac:dyDescent="0.3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4" t="s">
        <v>586</v>
      </c>
    </row>
    <row r="120" spans="1:6" x14ac:dyDescent="0.2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9" t="s">
        <v>578</v>
      </c>
    </row>
    <row r="121" spans="1:6" x14ac:dyDescent="0.2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3" t="s">
        <v>579</v>
      </c>
    </row>
    <row r="122" spans="1:6" x14ac:dyDescent="0.2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3" t="s">
        <v>580</v>
      </c>
    </row>
    <row r="123" spans="1:6" x14ac:dyDescent="0.2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3" t="s">
        <v>581</v>
      </c>
    </row>
    <row r="124" spans="1:6" x14ac:dyDescent="0.2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3" t="s">
        <v>582</v>
      </c>
    </row>
    <row r="125" spans="1:6" x14ac:dyDescent="0.2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3" t="s">
        <v>583</v>
      </c>
    </row>
    <row r="126" spans="1:6" x14ac:dyDescent="0.2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3" t="s">
        <v>584</v>
      </c>
    </row>
    <row r="127" spans="1:6" x14ac:dyDescent="0.2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3" t="s">
        <v>585</v>
      </c>
    </row>
    <row r="128" spans="1:6" x14ac:dyDescent="0.2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3" t="s">
        <v>586</v>
      </c>
    </row>
    <row r="129" spans="1:6" x14ac:dyDescent="0.2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3" t="s">
        <v>587</v>
      </c>
    </row>
    <row r="130" spans="1:6" x14ac:dyDescent="0.2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3" t="s">
        <v>588</v>
      </c>
    </row>
    <row r="131" spans="1:6" x14ac:dyDescent="0.2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3" t="s">
        <v>589</v>
      </c>
    </row>
    <row r="132" spans="1:6" x14ac:dyDescent="0.2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3" t="s">
        <v>590</v>
      </c>
    </row>
    <row r="133" spans="1:6" x14ac:dyDescent="0.2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3" t="s">
        <v>591</v>
      </c>
    </row>
    <row r="134" spans="1:6" ht="15.75" thickBot="1" x14ac:dyDescent="0.3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4" t="s">
        <v>592</v>
      </c>
    </row>
    <row r="135" spans="1:6" x14ac:dyDescent="0.2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9" t="s">
        <v>578</v>
      </c>
    </row>
    <row r="136" spans="1:6" x14ac:dyDescent="0.2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3" t="s">
        <v>579</v>
      </c>
    </row>
    <row r="137" spans="1:6" x14ac:dyDescent="0.2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3" t="s">
        <v>580</v>
      </c>
    </row>
    <row r="138" spans="1:6" ht="15.75" thickBot="1" x14ac:dyDescent="0.3">
      <c r="A138" s="235" t="s">
        <v>752</v>
      </c>
      <c r="B138" s="106" t="s">
        <v>364</v>
      </c>
      <c r="C138" s="179" t="str">
        <f>"619217512047"</f>
        <v>619217512047</v>
      </c>
      <c r="D138" s="376">
        <v>57</v>
      </c>
      <c r="E138" s="563" t="s">
        <v>420</v>
      </c>
      <c r="F138" s="564" t="s">
        <v>581</v>
      </c>
    </row>
    <row r="139" spans="1:6" x14ac:dyDescent="0.25">
      <c r="A139" s="239" t="s">
        <v>1069</v>
      </c>
      <c r="B139" s="565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8" t="s">
        <v>578</v>
      </c>
    </row>
    <row r="140" spans="1:6" x14ac:dyDescent="0.25">
      <c r="A140" s="241" t="s">
        <v>1069</v>
      </c>
      <c r="B140" s="372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6" t="s">
        <v>579</v>
      </c>
    </row>
    <row r="141" spans="1:6" x14ac:dyDescent="0.25">
      <c r="A141" s="241" t="s">
        <v>1069</v>
      </c>
      <c r="B141" s="372" t="s">
        <v>507</v>
      </c>
      <c r="C141" s="2" t="str">
        <f>"619217513072"</f>
        <v>619217513072</v>
      </c>
      <c r="D141" s="2"/>
      <c r="E141" s="226" t="s">
        <v>420</v>
      </c>
      <c r="F141" s="416" t="s">
        <v>580</v>
      </c>
    </row>
    <row r="142" spans="1:6" x14ac:dyDescent="0.25">
      <c r="A142" s="241" t="s">
        <v>1069</v>
      </c>
      <c r="B142" s="372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6" t="s">
        <v>578</v>
      </c>
    </row>
    <row r="143" spans="1:6" x14ac:dyDescent="0.25">
      <c r="A143" s="241" t="s">
        <v>1069</v>
      </c>
      <c r="B143" s="372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6" t="s">
        <v>579</v>
      </c>
    </row>
    <row r="144" spans="1:6" x14ac:dyDescent="0.25">
      <c r="A144" s="241" t="s">
        <v>1069</v>
      </c>
      <c r="B144" s="372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6" t="s">
        <v>580</v>
      </c>
    </row>
    <row r="145" spans="1:6" x14ac:dyDescent="0.25">
      <c r="A145" s="241" t="s">
        <v>1069</v>
      </c>
      <c r="B145" s="372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6" t="s">
        <v>581</v>
      </c>
    </row>
    <row r="146" spans="1:6" x14ac:dyDescent="0.25">
      <c r="A146" s="241" t="s">
        <v>1069</v>
      </c>
      <c r="B146" s="372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6" t="s">
        <v>582</v>
      </c>
    </row>
    <row r="147" spans="1:6" x14ac:dyDescent="0.25">
      <c r="A147" s="241" t="s">
        <v>1069</v>
      </c>
      <c r="B147" s="372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6" t="s">
        <v>583</v>
      </c>
    </row>
    <row r="148" spans="1:6" x14ac:dyDescent="0.25">
      <c r="A148" s="241" t="s">
        <v>1069</v>
      </c>
      <c r="B148" s="372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6" t="s">
        <v>584</v>
      </c>
    </row>
    <row r="149" spans="1:6" x14ac:dyDescent="0.25">
      <c r="A149" s="241" t="s">
        <v>1069</v>
      </c>
      <c r="B149" s="372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6" t="s">
        <v>585</v>
      </c>
    </row>
    <row r="150" spans="1:6" x14ac:dyDescent="0.25">
      <c r="A150" s="241" t="s">
        <v>1069</v>
      </c>
      <c r="B150" s="372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6" t="s">
        <v>586</v>
      </c>
    </row>
    <row r="151" spans="1:6" x14ac:dyDescent="0.25">
      <c r="A151" s="241" t="s">
        <v>1069</v>
      </c>
      <c r="B151" s="372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6" t="s">
        <v>587</v>
      </c>
    </row>
    <row r="152" spans="1:6" x14ac:dyDescent="0.25">
      <c r="A152" s="241" t="s">
        <v>1069</v>
      </c>
      <c r="B152" s="372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6" t="s">
        <v>588</v>
      </c>
    </row>
    <row r="153" spans="1:6" x14ac:dyDescent="0.25">
      <c r="A153" s="241" t="s">
        <v>1069</v>
      </c>
      <c r="B153" s="372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25">
      <c r="A154" s="241" t="s">
        <v>1069</v>
      </c>
      <c r="B154" s="372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25">
      <c r="A155" s="241" t="s">
        <v>1069</v>
      </c>
      <c r="B155" s="372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25">
      <c r="A156" s="241" t="s">
        <v>1069</v>
      </c>
      <c r="B156" s="372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25">
      <c r="A157" s="241" t="s">
        <v>1069</v>
      </c>
      <c r="B157" s="372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25">
      <c r="A158" s="241" t="s">
        <v>1069</v>
      </c>
      <c r="B158" s="372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25">
      <c r="A159" s="241" t="s">
        <v>1069</v>
      </c>
      <c r="B159" s="372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25">
      <c r="A160" s="241" t="s">
        <v>1069</v>
      </c>
      <c r="B160" s="372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25">
      <c r="A161" s="241" t="s">
        <v>1069</v>
      </c>
      <c r="B161" s="372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25">
      <c r="A162" s="607" t="s">
        <v>1069</v>
      </c>
      <c r="B162" s="490" t="s">
        <v>525</v>
      </c>
      <c r="C162" s="179" t="str">
        <f>"619217513075"</f>
        <v>619217513075</v>
      </c>
      <c r="D162" s="179">
        <v>40.130000000000003</v>
      </c>
      <c r="E162" s="384" t="s">
        <v>420</v>
      </c>
      <c r="F162" s="608" t="s">
        <v>585</v>
      </c>
    </row>
    <row r="163" spans="1:6" x14ac:dyDescent="0.2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2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2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2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2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2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2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2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2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2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2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2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25">
      <c r="A175" s="26" t="s">
        <v>1105</v>
      </c>
      <c r="B175" s="360" t="s">
        <v>316</v>
      </c>
      <c r="C175" s="179">
        <v>19201800084</v>
      </c>
      <c r="D175" s="179">
        <v>72.22</v>
      </c>
      <c r="E175" s="367" t="s">
        <v>419</v>
      </c>
      <c r="F175" s="179">
        <v>13</v>
      </c>
    </row>
    <row r="176" spans="1:6" x14ac:dyDescent="0.2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2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2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2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2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2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2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2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2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2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2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2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25">
      <c r="A188" s="26" t="s">
        <v>1105</v>
      </c>
      <c r="B188" s="106" t="s">
        <v>342</v>
      </c>
      <c r="C188" s="179">
        <v>19201800038</v>
      </c>
      <c r="D188" s="179">
        <v>70.38</v>
      </c>
      <c r="E188" s="367" t="s">
        <v>419</v>
      </c>
      <c r="F188" s="376">
        <v>6</v>
      </c>
    </row>
    <row r="189" spans="1:6" x14ac:dyDescent="0.2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2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2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25">
      <c r="A192" s="26" t="s">
        <v>1105</v>
      </c>
      <c r="B192" s="106" t="s">
        <v>364</v>
      </c>
      <c r="C192" s="179">
        <v>19201800070</v>
      </c>
      <c r="D192" s="179">
        <v>74.8</v>
      </c>
      <c r="E192" s="367" t="s">
        <v>419</v>
      </c>
      <c r="F192" s="376">
        <v>4</v>
      </c>
    </row>
    <row r="193" spans="1:6" x14ac:dyDescent="0.2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2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2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2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2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25">
      <c r="A198" s="179" t="s">
        <v>1155</v>
      </c>
      <c r="B198" s="179" t="s">
        <v>1154</v>
      </c>
      <c r="C198">
        <v>19201800859</v>
      </c>
      <c r="D198">
        <v>56.51</v>
      </c>
      <c r="E198" s="384" t="s">
        <v>420</v>
      </c>
    </row>
    <row r="199" spans="1:6" x14ac:dyDescent="0.2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2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2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2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2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2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2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2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2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2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2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2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2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2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2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2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2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2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2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2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2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2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2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2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8"/>
      <c r="G222" s="648"/>
    </row>
    <row r="223" spans="1:7" x14ac:dyDescent="0.2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8"/>
      <c r="G223" s="648"/>
    </row>
    <row r="224" spans="1:7" x14ac:dyDescent="0.2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8"/>
      <c r="G224" s="648"/>
    </row>
    <row r="225" spans="1:7" x14ac:dyDescent="0.2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8"/>
      <c r="G225" s="648"/>
    </row>
    <row r="226" spans="1:7" x14ac:dyDescent="0.2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8"/>
      <c r="G226" s="648"/>
    </row>
    <row r="227" spans="1:7" x14ac:dyDescent="0.2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8"/>
      <c r="G227" s="648"/>
    </row>
    <row r="228" spans="1:7" x14ac:dyDescent="0.2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8"/>
      <c r="G228" s="648"/>
    </row>
    <row r="229" spans="1:7" x14ac:dyDescent="0.2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8"/>
      <c r="G229" s="648"/>
    </row>
    <row r="230" spans="1:7" x14ac:dyDescent="0.2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8"/>
      <c r="G230" s="648"/>
    </row>
    <row r="231" spans="1:7" x14ac:dyDescent="0.2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8"/>
      <c r="G231" s="648"/>
    </row>
    <row r="232" spans="1:7" x14ac:dyDescent="0.2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8"/>
      <c r="G232" s="648"/>
    </row>
    <row r="233" spans="1:7" x14ac:dyDescent="0.2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8"/>
      <c r="G233" s="648"/>
    </row>
    <row r="234" spans="1:7" x14ac:dyDescent="0.2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8"/>
      <c r="G234" s="648"/>
    </row>
    <row r="235" spans="1:7" x14ac:dyDescent="0.2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8"/>
      <c r="G235" s="648"/>
    </row>
    <row r="236" spans="1:7" x14ac:dyDescent="0.2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8"/>
      <c r="G236" s="648"/>
    </row>
    <row r="237" spans="1:7" x14ac:dyDescent="0.2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8"/>
      <c r="G237" s="648"/>
    </row>
    <row r="238" spans="1:7" x14ac:dyDescent="0.2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8"/>
      <c r="G238" s="648"/>
    </row>
    <row r="239" spans="1:7" x14ac:dyDescent="0.2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8"/>
      <c r="G239" s="648"/>
    </row>
    <row r="240" spans="1:7" x14ac:dyDescent="0.2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8"/>
      <c r="G240" s="648"/>
    </row>
    <row r="241" spans="1:7" x14ac:dyDescent="0.2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8"/>
      <c r="G241" s="648"/>
    </row>
    <row r="242" spans="1:7" x14ac:dyDescent="0.2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8"/>
      <c r="G242" s="648"/>
    </row>
    <row r="243" spans="1:7" x14ac:dyDescent="0.2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8"/>
      <c r="G243" s="648"/>
    </row>
    <row r="244" spans="1:7" x14ac:dyDescent="0.2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8"/>
      <c r="G244" s="648"/>
    </row>
    <row r="245" spans="1:7" x14ac:dyDescent="0.2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8"/>
      <c r="G245" s="648"/>
    </row>
    <row r="246" spans="1:7" x14ac:dyDescent="0.2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8"/>
      <c r="G246" s="648"/>
    </row>
    <row r="247" spans="1:7" x14ac:dyDescent="0.2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8"/>
      <c r="G247" s="648"/>
    </row>
    <row r="248" spans="1:7" x14ac:dyDescent="0.2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8"/>
      <c r="G248" s="648"/>
    </row>
    <row r="249" spans="1:7" x14ac:dyDescent="0.2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8"/>
      <c r="G249" s="648"/>
    </row>
    <row r="250" spans="1:7" x14ac:dyDescent="0.2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8"/>
      <c r="G250" s="648"/>
    </row>
    <row r="251" spans="1:7" x14ac:dyDescent="0.2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8"/>
      <c r="G251" s="648"/>
    </row>
    <row r="252" spans="1:7" x14ac:dyDescent="0.2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8"/>
      <c r="G252" s="648"/>
    </row>
    <row r="253" spans="1:7" x14ac:dyDescent="0.2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8"/>
      <c r="G253" s="648"/>
    </row>
    <row r="254" spans="1:7" x14ac:dyDescent="0.2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8"/>
      <c r="G254" s="648"/>
    </row>
    <row r="255" spans="1:7" x14ac:dyDescent="0.2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8"/>
      <c r="G255" s="648"/>
    </row>
    <row r="256" spans="1:7" x14ac:dyDescent="0.2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8"/>
      <c r="G256" s="648"/>
    </row>
    <row r="257" spans="1:7" x14ac:dyDescent="0.2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8"/>
      <c r="G257" s="648"/>
    </row>
    <row r="258" spans="1:7" x14ac:dyDescent="0.2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8"/>
      <c r="G258" s="648"/>
    </row>
    <row r="259" spans="1:7" x14ac:dyDescent="0.2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8"/>
      <c r="G259" s="648"/>
    </row>
    <row r="260" spans="1:7" x14ac:dyDescent="0.25">
      <c r="A260" s="179" t="s">
        <v>1232</v>
      </c>
      <c r="B260" s="334" t="s">
        <v>341</v>
      </c>
      <c r="C260" s="179">
        <v>19202000176</v>
      </c>
      <c r="D260" s="179">
        <v>59.06</v>
      </c>
      <c r="E260" s="384" t="s">
        <v>420</v>
      </c>
      <c r="F260" s="648"/>
      <c r="G260" s="648"/>
    </row>
    <row r="261" spans="1:7" x14ac:dyDescent="0.25">
      <c r="A261" s="2" t="s">
        <v>1252</v>
      </c>
      <c r="B261" s="783" t="s">
        <v>509</v>
      </c>
      <c r="C261" s="755">
        <v>19202000534</v>
      </c>
      <c r="D261" s="784">
        <v>82.15</v>
      </c>
      <c r="E261" s="380" t="s">
        <v>419</v>
      </c>
    </row>
    <row r="262" spans="1:7" x14ac:dyDescent="0.25">
      <c r="A262" s="2" t="s">
        <v>1252</v>
      </c>
      <c r="B262" s="783" t="s">
        <v>509</v>
      </c>
      <c r="C262" s="754">
        <v>19202000533</v>
      </c>
      <c r="D262" s="784">
        <v>81.790000000000006</v>
      </c>
      <c r="E262" s="380" t="s">
        <v>419</v>
      </c>
    </row>
    <row r="263" spans="1:7" x14ac:dyDescent="0.25">
      <c r="A263" s="2" t="s">
        <v>1252</v>
      </c>
      <c r="B263" s="783" t="s">
        <v>509</v>
      </c>
      <c r="C263" s="754">
        <v>19202000543</v>
      </c>
      <c r="D263" s="784">
        <v>80.02</v>
      </c>
      <c r="E263" s="380" t="s">
        <v>419</v>
      </c>
    </row>
    <row r="264" spans="1:7" x14ac:dyDescent="0.25">
      <c r="A264" s="2" t="s">
        <v>1252</v>
      </c>
      <c r="B264" s="783" t="s">
        <v>509</v>
      </c>
      <c r="C264" s="754">
        <v>19202000536</v>
      </c>
      <c r="D264" s="784">
        <v>79.31</v>
      </c>
      <c r="E264" s="380" t="s">
        <v>419</v>
      </c>
    </row>
    <row r="265" spans="1:7" x14ac:dyDescent="0.25">
      <c r="A265" s="2" t="s">
        <v>1252</v>
      </c>
      <c r="B265" s="783" t="s">
        <v>509</v>
      </c>
      <c r="C265" s="754">
        <v>19202000551</v>
      </c>
      <c r="D265" s="784">
        <v>77.67</v>
      </c>
      <c r="E265" s="380" t="s">
        <v>419</v>
      </c>
    </row>
    <row r="266" spans="1:7" x14ac:dyDescent="0.25">
      <c r="A266" s="2" t="s">
        <v>1252</v>
      </c>
      <c r="B266" s="783" t="s">
        <v>509</v>
      </c>
      <c r="C266" s="754">
        <v>19202000553</v>
      </c>
      <c r="D266" s="784">
        <v>77.290000000000006</v>
      </c>
      <c r="E266" s="380" t="s">
        <v>419</v>
      </c>
    </row>
    <row r="267" spans="1:7" x14ac:dyDescent="0.25">
      <c r="A267" s="2" t="s">
        <v>1252</v>
      </c>
      <c r="B267" s="783" t="s">
        <v>509</v>
      </c>
      <c r="C267" s="754">
        <v>19202000552</v>
      </c>
      <c r="D267" s="784">
        <v>77.05</v>
      </c>
      <c r="E267" s="380" t="s">
        <v>419</v>
      </c>
    </row>
    <row r="268" spans="1:7" x14ac:dyDescent="0.25">
      <c r="A268" s="2" t="s">
        <v>1252</v>
      </c>
      <c r="B268" s="783" t="s">
        <v>509</v>
      </c>
      <c r="C268" s="754">
        <v>19202000549</v>
      </c>
      <c r="D268" s="784">
        <v>75.180000000000007</v>
      </c>
      <c r="E268" s="380" t="s">
        <v>419</v>
      </c>
    </row>
    <row r="269" spans="1:7" x14ac:dyDescent="0.25">
      <c r="A269" s="2" t="s">
        <v>1252</v>
      </c>
      <c r="B269" s="783" t="s">
        <v>509</v>
      </c>
      <c r="C269" s="754">
        <v>19202000529</v>
      </c>
      <c r="D269" s="784">
        <v>75.05</v>
      </c>
      <c r="E269" s="380" t="s">
        <v>419</v>
      </c>
    </row>
    <row r="270" spans="1:7" x14ac:dyDescent="0.25">
      <c r="A270" s="2" t="s">
        <v>1252</v>
      </c>
      <c r="B270" s="783" t="s">
        <v>509</v>
      </c>
      <c r="C270" s="754">
        <v>19202000547</v>
      </c>
      <c r="D270" s="784">
        <v>75.05</v>
      </c>
      <c r="E270" s="380" t="s">
        <v>419</v>
      </c>
    </row>
    <row r="271" spans="1:7" x14ac:dyDescent="0.25">
      <c r="A271" s="2" t="s">
        <v>1252</v>
      </c>
      <c r="B271" s="783" t="s">
        <v>509</v>
      </c>
      <c r="C271" s="754">
        <v>19202000535</v>
      </c>
      <c r="D271" s="784">
        <v>74.28</v>
      </c>
      <c r="E271" s="380" t="s">
        <v>419</v>
      </c>
    </row>
    <row r="272" spans="1:7" x14ac:dyDescent="0.25">
      <c r="A272" s="2" t="s">
        <v>1252</v>
      </c>
      <c r="B272" s="783" t="s">
        <v>509</v>
      </c>
      <c r="C272" s="754">
        <v>19202000548</v>
      </c>
      <c r="D272" s="784">
        <v>74.06</v>
      </c>
      <c r="E272" s="380" t="s">
        <v>419</v>
      </c>
    </row>
    <row r="273" spans="1:7" x14ac:dyDescent="0.25">
      <c r="A273" s="2" t="s">
        <v>1252</v>
      </c>
      <c r="B273" s="783" t="s">
        <v>509</v>
      </c>
      <c r="C273" s="754">
        <v>19202000540</v>
      </c>
      <c r="D273" s="784">
        <v>73.55</v>
      </c>
      <c r="E273" s="380" t="s">
        <v>419</v>
      </c>
    </row>
    <row r="274" spans="1:7" x14ac:dyDescent="0.25">
      <c r="A274" s="2" t="s">
        <v>1252</v>
      </c>
      <c r="B274" s="783" t="s">
        <v>509</v>
      </c>
      <c r="C274" s="754">
        <v>19202000541</v>
      </c>
      <c r="D274" s="784">
        <v>71.55</v>
      </c>
      <c r="E274" s="380" t="s">
        <v>419</v>
      </c>
    </row>
    <row r="275" spans="1:7" x14ac:dyDescent="0.25">
      <c r="A275" s="2" t="s">
        <v>1252</v>
      </c>
      <c r="B275" s="783" t="s">
        <v>509</v>
      </c>
      <c r="C275" s="754">
        <v>19202000537</v>
      </c>
      <c r="D275" s="784">
        <v>70.680000000000007</v>
      </c>
      <c r="E275" s="380" t="s">
        <v>419</v>
      </c>
    </row>
    <row r="276" spans="1:7" x14ac:dyDescent="0.25">
      <c r="A276" s="2" t="s">
        <v>1252</v>
      </c>
      <c r="B276" s="783" t="s">
        <v>509</v>
      </c>
      <c r="C276" s="754">
        <v>19202000554</v>
      </c>
      <c r="D276" s="784">
        <v>70.430000000000007</v>
      </c>
      <c r="E276" s="380" t="s">
        <v>419</v>
      </c>
    </row>
    <row r="277" spans="1:7" x14ac:dyDescent="0.25">
      <c r="A277" s="2" t="s">
        <v>1252</v>
      </c>
      <c r="B277" s="783" t="s">
        <v>509</v>
      </c>
      <c r="C277" s="755">
        <v>19202000550</v>
      </c>
      <c r="D277" s="784">
        <v>69.819999999999993</v>
      </c>
      <c r="E277" s="684" t="s">
        <v>420</v>
      </c>
    </row>
    <row r="278" spans="1:7" x14ac:dyDescent="0.25">
      <c r="A278" s="2" t="s">
        <v>1252</v>
      </c>
      <c r="B278" s="783" t="s">
        <v>509</v>
      </c>
      <c r="C278" s="755">
        <v>19202000542</v>
      </c>
      <c r="D278" s="784">
        <v>66.91</v>
      </c>
      <c r="E278" s="684" t="s">
        <v>420</v>
      </c>
    </row>
    <row r="279" spans="1:7" x14ac:dyDescent="0.25">
      <c r="A279" s="2" t="s">
        <v>1252</v>
      </c>
      <c r="B279" s="783" t="s">
        <v>509</v>
      </c>
      <c r="C279" s="755">
        <v>19202000546</v>
      </c>
      <c r="D279" s="784">
        <v>63.06</v>
      </c>
      <c r="E279" s="684" t="s">
        <v>420</v>
      </c>
    </row>
    <row r="280" spans="1:7" x14ac:dyDescent="0.25">
      <c r="A280" s="2" t="s">
        <v>1252</v>
      </c>
      <c r="B280" s="783" t="s">
        <v>509</v>
      </c>
      <c r="C280" s="754">
        <v>19202000530</v>
      </c>
      <c r="D280" s="784">
        <v>59.67</v>
      </c>
      <c r="E280" s="684" t="s">
        <v>420</v>
      </c>
    </row>
    <row r="281" spans="1:7" x14ac:dyDescent="0.25">
      <c r="A281" s="2" t="s">
        <v>1252</v>
      </c>
      <c r="B281" s="783" t="s">
        <v>509</v>
      </c>
      <c r="C281" s="754">
        <v>19202000538</v>
      </c>
      <c r="D281" s="784">
        <v>59.03</v>
      </c>
      <c r="E281" s="684" t="s">
        <v>420</v>
      </c>
    </row>
    <row r="282" spans="1:7" x14ac:dyDescent="0.25">
      <c r="A282" s="2" t="s">
        <v>1252</v>
      </c>
      <c r="B282" s="783" t="s">
        <v>509</v>
      </c>
      <c r="C282" s="754">
        <v>19202000531</v>
      </c>
      <c r="D282" s="784">
        <v>57.44</v>
      </c>
      <c r="E282" s="684" t="s">
        <v>420</v>
      </c>
    </row>
    <row r="283" spans="1:7" x14ac:dyDescent="0.25">
      <c r="A283" s="2" t="s">
        <v>1252</v>
      </c>
      <c r="B283" s="783" t="s">
        <v>509</v>
      </c>
      <c r="C283" s="754">
        <v>19202000544</v>
      </c>
      <c r="D283" s="784">
        <v>53.42</v>
      </c>
      <c r="E283" s="684" t="s">
        <v>420</v>
      </c>
    </row>
    <row r="284" spans="1:7" x14ac:dyDescent="0.25">
      <c r="A284" s="179" t="s">
        <v>1252</v>
      </c>
      <c r="B284" s="814" t="s">
        <v>509</v>
      </c>
      <c r="C284" s="815">
        <v>19202000545</v>
      </c>
      <c r="D284" s="560"/>
      <c r="E284" s="737" t="s">
        <v>420</v>
      </c>
    </row>
    <row r="285" spans="1:7" x14ac:dyDescent="0.25">
      <c r="A285" s="181" t="s">
        <v>1275</v>
      </c>
      <c r="B285" s="783" t="s">
        <v>509</v>
      </c>
      <c r="C285" s="2">
        <v>19202100016</v>
      </c>
      <c r="D285" s="2">
        <v>84.16</v>
      </c>
      <c r="E285" s="380" t="s">
        <v>419</v>
      </c>
      <c r="F285" s="648"/>
      <c r="G285" s="648"/>
    </row>
    <row r="286" spans="1:7" x14ac:dyDescent="0.25">
      <c r="A286" s="181" t="s">
        <v>1275</v>
      </c>
      <c r="B286" s="783" t="s">
        <v>509</v>
      </c>
      <c r="C286" s="2">
        <v>19202100007</v>
      </c>
      <c r="D286" s="2">
        <v>82.44</v>
      </c>
      <c r="E286" s="380" t="s">
        <v>419</v>
      </c>
      <c r="F286" s="648"/>
      <c r="G286" s="648"/>
    </row>
    <row r="287" spans="1:7" x14ac:dyDescent="0.25">
      <c r="A287" s="181" t="s">
        <v>1275</v>
      </c>
      <c r="B287" s="783" t="s">
        <v>509</v>
      </c>
      <c r="C287" s="2">
        <v>19202100015</v>
      </c>
      <c r="D287" s="2">
        <v>82.18</v>
      </c>
      <c r="E287" s="380" t="s">
        <v>419</v>
      </c>
      <c r="F287" s="648"/>
      <c r="G287" s="648"/>
    </row>
    <row r="288" spans="1:7" x14ac:dyDescent="0.25">
      <c r="A288" s="181" t="s">
        <v>1275</v>
      </c>
      <c r="B288" s="783" t="s">
        <v>509</v>
      </c>
      <c r="C288" s="2">
        <v>19202100010</v>
      </c>
      <c r="D288" s="2">
        <v>81.400000000000006</v>
      </c>
      <c r="E288" s="380" t="s">
        <v>419</v>
      </c>
      <c r="F288" s="648"/>
      <c r="G288" s="648"/>
    </row>
    <row r="289" spans="1:7" x14ac:dyDescent="0.25">
      <c r="A289" s="181" t="s">
        <v>1275</v>
      </c>
      <c r="B289" s="783" t="s">
        <v>509</v>
      </c>
      <c r="C289" s="2">
        <v>19202100003</v>
      </c>
      <c r="D289" s="2">
        <v>79.430000000000007</v>
      </c>
      <c r="E289" s="380" t="s">
        <v>419</v>
      </c>
      <c r="F289" s="648"/>
      <c r="G289" s="648"/>
    </row>
    <row r="290" spans="1:7" x14ac:dyDescent="0.25">
      <c r="A290" s="181" t="s">
        <v>1275</v>
      </c>
      <c r="B290" s="783" t="s">
        <v>509</v>
      </c>
      <c r="C290" s="2">
        <v>19202100012</v>
      </c>
      <c r="D290" s="2">
        <v>78.42</v>
      </c>
      <c r="E290" s="380" t="s">
        <v>419</v>
      </c>
      <c r="F290" s="648"/>
      <c r="G290" s="648"/>
    </row>
    <row r="291" spans="1:7" x14ac:dyDescent="0.25">
      <c r="A291" s="181" t="s">
        <v>1275</v>
      </c>
      <c r="B291" s="783" t="s">
        <v>509</v>
      </c>
      <c r="C291" s="2">
        <v>19202100006</v>
      </c>
      <c r="D291" s="2">
        <v>77.05</v>
      </c>
      <c r="E291" s="380" t="s">
        <v>419</v>
      </c>
      <c r="F291" s="648"/>
      <c r="G291" s="648"/>
    </row>
    <row r="292" spans="1:7" x14ac:dyDescent="0.25">
      <c r="A292" s="181" t="s">
        <v>1275</v>
      </c>
      <c r="B292" s="783" t="s">
        <v>509</v>
      </c>
      <c r="C292" s="2">
        <v>19202100011</v>
      </c>
      <c r="D292" s="2">
        <v>76.92</v>
      </c>
      <c r="E292" s="380" t="s">
        <v>419</v>
      </c>
      <c r="F292" s="648"/>
      <c r="G292" s="648"/>
    </row>
    <row r="293" spans="1:7" x14ac:dyDescent="0.25">
      <c r="A293" s="181" t="s">
        <v>1275</v>
      </c>
      <c r="B293" s="783" t="s">
        <v>509</v>
      </c>
      <c r="C293" s="2">
        <v>19202100008</v>
      </c>
      <c r="D293" s="2">
        <v>75.930000000000007</v>
      </c>
      <c r="E293" s="380" t="s">
        <v>419</v>
      </c>
      <c r="F293" s="648"/>
      <c r="G293" s="648"/>
    </row>
    <row r="294" spans="1:7" x14ac:dyDescent="0.25">
      <c r="A294" s="181" t="s">
        <v>1275</v>
      </c>
      <c r="B294" s="783" t="s">
        <v>509</v>
      </c>
      <c r="C294" s="2">
        <v>19202100004</v>
      </c>
      <c r="D294" s="2">
        <v>75.8</v>
      </c>
      <c r="E294" s="380" t="s">
        <v>419</v>
      </c>
      <c r="F294" s="648"/>
      <c r="G294" s="648"/>
    </row>
    <row r="295" spans="1:7" x14ac:dyDescent="0.25">
      <c r="A295" s="181" t="s">
        <v>1275</v>
      </c>
      <c r="B295" s="783" t="s">
        <v>509</v>
      </c>
      <c r="C295" s="2">
        <v>19202100009</v>
      </c>
      <c r="D295" s="2">
        <v>72.290000000000006</v>
      </c>
      <c r="E295" s="380" t="s">
        <v>419</v>
      </c>
      <c r="F295" s="648"/>
      <c r="G295" s="648"/>
    </row>
    <row r="296" spans="1:7" x14ac:dyDescent="0.25">
      <c r="A296" s="181" t="s">
        <v>1275</v>
      </c>
      <c r="B296" s="783" t="s">
        <v>509</v>
      </c>
      <c r="C296" s="2">
        <v>19202100014</v>
      </c>
      <c r="D296" s="2">
        <v>72.069999999999993</v>
      </c>
      <c r="E296" s="684" t="s">
        <v>420</v>
      </c>
      <c r="F296" s="648"/>
      <c r="G296" s="648"/>
    </row>
    <row r="297" spans="1:7" x14ac:dyDescent="0.25">
      <c r="A297" s="181" t="s">
        <v>1275</v>
      </c>
      <c r="B297" s="783" t="s">
        <v>509</v>
      </c>
      <c r="C297" s="2">
        <v>19202100013</v>
      </c>
      <c r="D297" s="2">
        <v>71.03</v>
      </c>
      <c r="E297" s="684" t="s">
        <v>420</v>
      </c>
      <c r="F297" s="648"/>
      <c r="G297" s="648"/>
    </row>
    <row r="298" spans="1:7" x14ac:dyDescent="0.25">
      <c r="A298" s="181" t="s">
        <v>1275</v>
      </c>
      <c r="B298" s="783" t="s">
        <v>509</v>
      </c>
      <c r="C298" s="2">
        <v>19202100005</v>
      </c>
      <c r="D298" s="2">
        <v>70.3</v>
      </c>
      <c r="E298" s="684" t="s">
        <v>420</v>
      </c>
      <c r="F298" s="648"/>
      <c r="G298" s="648"/>
    </row>
  </sheetData>
  <sortState ref="A3:D18">
    <sortCondition descending="1" ref="D3:D18"/>
  </sortState>
  <mergeCells count="1">
    <mergeCell ref="A1:E1"/>
  </mergeCells>
  <hyperlinks>
    <hyperlink ref="C261" r:id="rId1" location="/router?komponent=taotlus&amp;id=1019642&amp;kuva=ava" display="https://pms.arib.pria.ee/pms-menetlus/ - /router?komponent=taotlus&amp;id=1019642&amp;kuva=ava"/>
    <hyperlink ref="C263" r:id="rId2" location="/router?komponent=taotlus&amp;id=1020152&amp;kuva=ava" display="https://pms.arib.pria.ee/pms-menetlus/ - /router?komponent=taotlus&amp;id=1020152&amp;kuva=ava"/>
    <hyperlink ref="C264" r:id="rId3" location="/router?komponent=taotlus&amp;id=1012223&amp;kuva=ava" display="https://pms.arib.pria.ee/pms-menetlus/ - /router?komponent=taotlus&amp;id=1012223&amp;kuva=ava"/>
    <hyperlink ref="C265" r:id="rId4" location="/router?komponent=taotlus&amp;id=1020664&amp;kuva=ava" display="https://pms.arib.pria.ee/pms-menetlus/ - /router?komponent=taotlus&amp;id=1020664&amp;kuva=ava"/>
    <hyperlink ref="C266" r:id="rId5" location="/router?komponent=taotlus&amp;id=1021423&amp;kuva=ava" display="https://pms.arib.pria.ee/pms-menetlus/ - /router?komponent=taotlus&amp;id=1021423&amp;kuva=ava"/>
    <hyperlink ref="C267" r:id="rId6" location="/router?komponent=taotlus&amp;id=1019559&amp;kuva=ava" display="https://pms.arib.pria.ee/pms-menetlus/ - /router?komponent=taotlus&amp;id=1019559&amp;kuva=ava"/>
    <hyperlink ref="C268" r:id="rId7" location="/router?komponent=taotlus&amp;id=1016231&amp;kuva=ava" display="https://pms.arib.pria.ee/pms-menetlus/ - /router?komponent=taotlus&amp;id=1016231&amp;kuva=ava"/>
    <hyperlink ref="C269" r:id="rId8" location="/router?komponent=taotlus&amp;id=1012225&amp;kuva=ava" display="https://pms.arib.pria.ee/pms-menetlus/ - /router?komponent=taotlus&amp;id=1012225&amp;kuva=ava"/>
    <hyperlink ref="C270" r:id="rId9" location="/router?komponent=taotlus&amp;id=1018923&amp;kuva=ava" display="https://pms.arib.pria.ee/pms-menetlus/ - /router?komponent=taotlus&amp;id=1018923&amp;kuva=ava"/>
    <hyperlink ref="C271" r:id="rId10" location="/router?komponent=taotlus&amp;id=1020155&amp;kuva=ava" display="https://pms.arib.pria.ee/pms-menetlus/ - /router?komponent=taotlus&amp;id=1020155&amp;kuva=ava"/>
    <hyperlink ref="C272" r:id="rId11" location="/router?komponent=taotlus&amp;id=1013521&amp;kuva=ava" display="https://pms.arib.pria.ee/pms-menetlus/ - /router?komponent=taotlus&amp;id=1013521&amp;kuva=ava"/>
    <hyperlink ref="C273" r:id="rId12" location="/router?komponent=taotlus&amp;id=1019891&amp;kuva=ava" display="https://pms.arib.pria.ee/pms-menetlus/ - /router?komponent=taotlus&amp;id=1019891&amp;kuva=ava"/>
    <hyperlink ref="C274" r:id="rId13" location="/router?komponent=taotlus&amp;id=1020483&amp;kuva=ava" display="https://pms.arib.pria.ee/pms-menetlus/ - /router?komponent=taotlus&amp;id=1020483&amp;kuva=ava"/>
    <hyperlink ref="C275" r:id="rId14" location="/router?komponent=taotlus&amp;id=1020021&amp;kuva=ava" display="https://pms.arib.pria.ee/pms-menetlus/ - /router?komponent=taotlus&amp;id=1020021&amp;kuva=ava"/>
    <hyperlink ref="C276" r:id="rId15" location="/router?komponent=taotlus&amp;id=1021379&amp;kuva=ava" display="https://pms.arib.pria.ee/pms-menetlus/ - /router?komponent=taotlus&amp;id=1021379&amp;kuva=ava"/>
    <hyperlink ref="C277" r:id="rId16" location="/router?komponent=taotlus&amp;id=1021375&amp;kuva=ava" display="https://pms.arib.pria.ee/pms-menetlus/ - /router?komponent=taotlus&amp;id=1021375&amp;kuva=ava"/>
    <hyperlink ref="C278" r:id="rId17" location="/router?komponent=taotlus&amp;id=1011595&amp;kuva=ava" display="https://pms.arib.pria.ee/pms-menetlus/ - /router?komponent=taotlus&amp;id=1011595&amp;kuva=ava"/>
    <hyperlink ref="C279" r:id="rId18" location="/router?komponent=taotlus&amp;id=1021140&amp;kuva=ava" display="https://pms.arib.pria.ee/pms-menetlus/ - /router?komponent=taotlus&amp;id=1021140&amp;kuva=ava"/>
    <hyperlink ref="C280" r:id="rId19" location="/router?komponent=taotlus&amp;id=1013221&amp;kuva=ava" display="https://pms.arib.pria.ee/pms-menetlus/ - /router?komponent=taotlus&amp;id=1013221&amp;kuva=ava"/>
    <hyperlink ref="C281" r:id="rId20" location="/router?komponent=taotlus&amp;id=1013641&amp;kuva=ava" display="https://pms.arib.pria.ee/pms-menetlus/ - /router?komponent=taotlus&amp;id=1013641&amp;kuva=ava"/>
    <hyperlink ref="C282" r:id="rId21" location="/router?komponent=taotlus&amp;id=1011458&amp;kuva=ava" display="https://pms.arib.pria.ee/pms-menetlus/ - /router?komponent=taotlus&amp;id=1011458&amp;kuva=ava"/>
    <hyperlink ref="C283" r:id="rId22" location="/router?komponent=taotlus&amp;id=1014669&amp;kuva=ava" display="https://pms.arib.pria.ee/pms-menetlus/ - /router?komponent=taotlus&amp;id=1014669&amp;kuva=ava"/>
    <hyperlink ref="C284" r:id="rId23" location="/router?komponent=taotlus&amp;id=1020610&amp;kuva=ava" display="https://pms.arib.pria.ee/pms-menetlus/ - /router?komponent=taotlus&amp;id=1020610&amp;kuva=ava"/>
    <hyperlink ref="C262" r:id="rId24" location="/router?komponent=taotlus&amp;id=1012222&amp;kuva=ava" display="https://pms.arib.pria.ee/pms-menetlus/ - /router?komponent=taotlus&amp;id=1012222&amp;kuva=ava"/>
  </hyperlinks>
  <pageMargins left="0.7" right="0.7" top="0.75" bottom="0.75" header="0.3" footer="0.3"/>
  <pageSetup paperSize="9" orientation="portrait" r:id="rId25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pane ySplit="2" topLeftCell="A171" activePane="bottomLeft" state="frozen"/>
      <selection pane="bottomLeft" activeCell="O179" sqref="O179"/>
    </sheetView>
  </sheetViews>
  <sheetFormatPr defaultRowHeight="15" x14ac:dyDescent="0.25"/>
  <cols>
    <col min="1" max="1" width="23.85546875" customWidth="1"/>
    <col min="2" max="2" width="41" customWidth="1"/>
    <col min="3" max="3" width="18.140625" customWidth="1"/>
    <col min="4" max="4" width="21" customWidth="1"/>
    <col min="5" max="5" width="18.85546875" customWidth="1"/>
  </cols>
  <sheetData>
    <row r="1" spans="1:6" ht="16.5" thickBot="1" x14ac:dyDescent="0.3">
      <c r="A1" s="824" t="s">
        <v>19</v>
      </c>
      <c r="B1" s="825"/>
      <c r="C1" s="825"/>
      <c r="D1" s="825"/>
      <c r="E1" s="826"/>
      <c r="F1" s="52" t="s">
        <v>448</v>
      </c>
    </row>
    <row r="2" spans="1:6" ht="15.75" thickBot="1" x14ac:dyDescent="0.3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2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2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2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2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2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2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2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2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2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2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2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2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2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2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2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2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2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2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.75" thickBot="1" x14ac:dyDescent="0.3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2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2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2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2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2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2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2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2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2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2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.75" thickBot="1" x14ac:dyDescent="0.3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2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2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2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2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.75" thickBot="1" x14ac:dyDescent="0.3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25">
      <c r="A38" s="443" t="s">
        <v>843</v>
      </c>
      <c r="B38" s="444" t="s">
        <v>445</v>
      </c>
      <c r="C38" s="443" t="s">
        <v>837</v>
      </c>
      <c r="D38" s="445">
        <v>7.69</v>
      </c>
      <c r="E38" s="233" t="s">
        <v>419</v>
      </c>
    </row>
    <row r="39" spans="1:5" x14ac:dyDescent="0.25">
      <c r="A39" s="437" t="s">
        <v>843</v>
      </c>
      <c r="B39" s="435" t="s">
        <v>445</v>
      </c>
      <c r="C39" s="437" t="s">
        <v>838</v>
      </c>
      <c r="D39" s="436">
        <v>7.58</v>
      </c>
      <c r="E39" s="225" t="s">
        <v>419</v>
      </c>
    </row>
    <row r="40" spans="1:5" x14ac:dyDescent="0.25">
      <c r="A40" s="437" t="s">
        <v>843</v>
      </c>
      <c r="B40" s="435" t="s">
        <v>445</v>
      </c>
      <c r="C40" s="437" t="s">
        <v>839</v>
      </c>
      <c r="D40" s="436">
        <v>7.52</v>
      </c>
      <c r="E40" s="225" t="s">
        <v>419</v>
      </c>
    </row>
    <row r="41" spans="1:5" x14ac:dyDescent="0.25">
      <c r="A41" s="437" t="s">
        <v>843</v>
      </c>
      <c r="B41" s="435" t="s">
        <v>445</v>
      </c>
      <c r="C41" s="437" t="s">
        <v>840</v>
      </c>
      <c r="D41" s="436">
        <v>7</v>
      </c>
      <c r="E41" s="225" t="s">
        <v>419</v>
      </c>
    </row>
    <row r="42" spans="1:5" x14ac:dyDescent="0.25">
      <c r="A42" s="437" t="s">
        <v>843</v>
      </c>
      <c r="B42" s="435" t="s">
        <v>445</v>
      </c>
      <c r="C42" s="437" t="s">
        <v>841</v>
      </c>
      <c r="D42" s="436">
        <v>6.95</v>
      </c>
      <c r="E42" s="225" t="s">
        <v>419</v>
      </c>
    </row>
    <row r="43" spans="1:5" ht="15.75" thickBot="1" x14ac:dyDescent="0.3">
      <c r="A43" s="449" t="s">
        <v>843</v>
      </c>
      <c r="B43" s="450" t="s">
        <v>445</v>
      </c>
      <c r="C43" s="449" t="s">
        <v>842</v>
      </c>
      <c r="D43" s="451">
        <v>6.39</v>
      </c>
      <c r="E43" s="260" t="s">
        <v>419</v>
      </c>
    </row>
    <row r="44" spans="1:5" x14ac:dyDescent="0.25">
      <c r="A44" s="446" t="s">
        <v>843</v>
      </c>
      <c r="B44" s="459" t="s">
        <v>446</v>
      </c>
      <c r="C44" s="446" t="s">
        <v>844</v>
      </c>
      <c r="D44" s="447" t="s">
        <v>854</v>
      </c>
      <c r="E44" s="448" t="s">
        <v>420</v>
      </c>
    </row>
    <row r="45" spans="1:5" x14ac:dyDescent="0.25">
      <c r="A45" s="441" t="s">
        <v>843</v>
      </c>
      <c r="B45" s="440" t="s">
        <v>446</v>
      </c>
      <c r="C45" s="441" t="s">
        <v>845</v>
      </c>
      <c r="D45" s="442" t="s">
        <v>854</v>
      </c>
      <c r="E45" s="66" t="s">
        <v>420</v>
      </c>
    </row>
    <row r="46" spans="1:5" x14ac:dyDescent="0.25">
      <c r="A46" s="441" t="s">
        <v>843</v>
      </c>
      <c r="B46" s="440" t="s">
        <v>446</v>
      </c>
      <c r="C46" s="441" t="s">
        <v>846</v>
      </c>
      <c r="D46" s="442" t="s">
        <v>854</v>
      </c>
      <c r="E46" s="66" t="s">
        <v>420</v>
      </c>
    </row>
    <row r="47" spans="1:5" x14ac:dyDescent="0.25">
      <c r="A47" s="441" t="s">
        <v>843</v>
      </c>
      <c r="B47" s="440" t="s">
        <v>446</v>
      </c>
      <c r="C47" s="441" t="s">
        <v>847</v>
      </c>
      <c r="D47" s="439">
        <v>7.11</v>
      </c>
      <c r="E47" s="225" t="s">
        <v>419</v>
      </c>
    </row>
    <row r="48" spans="1:5" x14ac:dyDescent="0.25">
      <c r="A48" s="441" t="s">
        <v>843</v>
      </c>
      <c r="B48" s="440" t="s">
        <v>446</v>
      </c>
      <c r="C48" s="441" t="s">
        <v>848</v>
      </c>
      <c r="D48" s="439">
        <v>6.87</v>
      </c>
      <c r="E48" s="225" t="s">
        <v>419</v>
      </c>
    </row>
    <row r="49" spans="1:5" x14ac:dyDescent="0.25">
      <c r="A49" s="441" t="s">
        <v>843</v>
      </c>
      <c r="B49" s="440" t="s">
        <v>446</v>
      </c>
      <c r="C49" s="441" t="s">
        <v>849</v>
      </c>
      <c r="D49" s="439">
        <v>6.53</v>
      </c>
      <c r="E49" s="225" t="s">
        <v>419</v>
      </c>
    </row>
    <row r="50" spans="1:5" x14ac:dyDescent="0.25">
      <c r="A50" s="441" t="s">
        <v>843</v>
      </c>
      <c r="B50" s="440" t="s">
        <v>446</v>
      </c>
      <c r="C50" s="441" t="s">
        <v>850</v>
      </c>
      <c r="D50" s="439">
        <v>6.26</v>
      </c>
      <c r="E50" s="225" t="s">
        <v>419</v>
      </c>
    </row>
    <row r="51" spans="1:5" x14ac:dyDescent="0.25">
      <c r="A51" s="441" t="s">
        <v>843</v>
      </c>
      <c r="B51" s="440" t="s">
        <v>446</v>
      </c>
      <c r="C51" s="441" t="s">
        <v>851</v>
      </c>
      <c r="D51" s="439">
        <v>6.2</v>
      </c>
      <c r="E51" s="225" t="s">
        <v>419</v>
      </c>
    </row>
    <row r="52" spans="1:5" x14ac:dyDescent="0.25">
      <c r="A52" s="441" t="s">
        <v>843</v>
      </c>
      <c r="B52" s="440" t="s">
        <v>446</v>
      </c>
      <c r="C52" s="441" t="s">
        <v>852</v>
      </c>
      <c r="D52" s="438">
        <v>5.88</v>
      </c>
      <c r="E52" s="66" t="s">
        <v>420</v>
      </c>
    </row>
    <row r="53" spans="1:5" ht="15.75" thickBot="1" x14ac:dyDescent="0.3">
      <c r="A53" s="457" t="s">
        <v>843</v>
      </c>
      <c r="B53" s="460" t="s">
        <v>446</v>
      </c>
      <c r="C53" s="457" t="s">
        <v>853</v>
      </c>
      <c r="D53" s="458">
        <v>5.8</v>
      </c>
      <c r="E53" s="46" t="s">
        <v>420</v>
      </c>
    </row>
    <row r="54" spans="1:5" x14ac:dyDescent="0.25">
      <c r="A54" s="454" t="s">
        <v>843</v>
      </c>
      <c r="B54" s="455" t="s">
        <v>447</v>
      </c>
      <c r="C54" s="454" t="s">
        <v>855</v>
      </c>
      <c r="D54" s="456" t="s">
        <v>854</v>
      </c>
      <c r="E54" s="448" t="s">
        <v>420</v>
      </c>
    </row>
    <row r="55" spans="1:5" x14ac:dyDescent="0.25">
      <c r="A55" s="453" t="s">
        <v>843</v>
      </c>
      <c r="B55" s="452" t="s">
        <v>447</v>
      </c>
      <c r="C55" s="453" t="s">
        <v>856</v>
      </c>
      <c r="D55" s="452">
        <v>6.68</v>
      </c>
      <c r="E55" s="225" t="s">
        <v>419</v>
      </c>
    </row>
    <row r="56" spans="1:5" x14ac:dyDescent="0.25">
      <c r="A56" s="558" t="s">
        <v>843</v>
      </c>
      <c r="B56" s="559" t="s">
        <v>447</v>
      </c>
      <c r="C56" s="558" t="s">
        <v>857</v>
      </c>
      <c r="D56" s="559">
        <v>6.37</v>
      </c>
      <c r="E56" s="367" t="s">
        <v>419</v>
      </c>
    </row>
    <row r="57" spans="1:5" x14ac:dyDescent="0.25">
      <c r="A57" s="557" t="s">
        <v>1067</v>
      </c>
      <c r="B57" s="452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25">
      <c r="A58" s="557" t="s">
        <v>1067</v>
      </c>
      <c r="B58" s="452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25">
      <c r="A59" s="557" t="s">
        <v>1067</v>
      </c>
      <c r="B59" s="452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25">
      <c r="A60" s="557" t="s">
        <v>1067</v>
      </c>
      <c r="B60" s="452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25">
      <c r="A61" s="557" t="s">
        <v>1067</v>
      </c>
      <c r="B61" s="452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25">
      <c r="A62" s="557" t="s">
        <v>1067</v>
      </c>
      <c r="B62" s="452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25">
      <c r="A63" s="557" t="s">
        <v>1067</v>
      </c>
      <c r="B63" s="452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25">
      <c r="A64" s="557" t="s">
        <v>1067</v>
      </c>
      <c r="B64" s="452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25">
      <c r="A65" s="557" t="s">
        <v>1067</v>
      </c>
      <c r="B65" s="452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25">
      <c r="A66" s="557" t="s">
        <v>1067</v>
      </c>
      <c r="B66" s="452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25">
      <c r="A67" s="557" t="s">
        <v>1067</v>
      </c>
      <c r="B67" s="452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25">
      <c r="A68" s="557" t="s">
        <v>1067</v>
      </c>
      <c r="B68" s="452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25">
      <c r="A69" s="557" t="s">
        <v>1067</v>
      </c>
      <c r="B69" s="452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2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2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2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2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2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2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2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2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25">
      <c r="A78" s="2" t="s">
        <v>1118</v>
      </c>
      <c r="B78" s="452" t="s">
        <v>445</v>
      </c>
      <c r="C78" s="2">
        <v>19201800488</v>
      </c>
      <c r="D78" s="2">
        <v>6.62</v>
      </c>
      <c r="E78" s="226" t="s">
        <v>420</v>
      </c>
    </row>
    <row r="79" spans="1:5" x14ac:dyDescent="0.25">
      <c r="A79" s="2" t="s">
        <v>1118</v>
      </c>
      <c r="B79" s="452" t="s">
        <v>445</v>
      </c>
      <c r="C79" s="2">
        <v>19201800479</v>
      </c>
      <c r="D79" s="26">
        <v>6.55</v>
      </c>
      <c r="E79" s="225" t="s">
        <v>419</v>
      </c>
    </row>
    <row r="80" spans="1:5" x14ac:dyDescent="0.25">
      <c r="A80" s="2" t="s">
        <v>1118</v>
      </c>
      <c r="B80" s="452" t="s">
        <v>445</v>
      </c>
      <c r="C80" s="2">
        <v>19201800460</v>
      </c>
      <c r="D80" s="26">
        <v>6.44</v>
      </c>
      <c r="E80" s="225" t="s">
        <v>419</v>
      </c>
    </row>
    <row r="81" spans="1:5" x14ac:dyDescent="0.25">
      <c r="A81" s="2" t="s">
        <v>1118</v>
      </c>
      <c r="B81" s="452" t="s">
        <v>445</v>
      </c>
      <c r="C81" s="2">
        <v>19201800467</v>
      </c>
      <c r="D81" s="26">
        <v>6.32</v>
      </c>
      <c r="E81" s="225" t="s">
        <v>419</v>
      </c>
    </row>
    <row r="82" spans="1:5" x14ac:dyDescent="0.25">
      <c r="A82" s="2" t="s">
        <v>1118</v>
      </c>
      <c r="B82" s="452" t="s">
        <v>445</v>
      </c>
      <c r="C82" s="2">
        <v>19201800484</v>
      </c>
      <c r="D82" s="26">
        <v>6.23</v>
      </c>
      <c r="E82" s="225" t="s">
        <v>419</v>
      </c>
    </row>
    <row r="83" spans="1:5" x14ac:dyDescent="0.25">
      <c r="A83" s="2" t="s">
        <v>1118</v>
      </c>
      <c r="B83" s="452" t="s">
        <v>445</v>
      </c>
      <c r="C83" s="2">
        <v>19201800487</v>
      </c>
      <c r="D83" s="26">
        <v>6.07</v>
      </c>
      <c r="E83" s="225" t="s">
        <v>419</v>
      </c>
    </row>
    <row r="84" spans="1:5" x14ac:dyDescent="0.25">
      <c r="A84" s="2" t="s">
        <v>1118</v>
      </c>
      <c r="B84" s="452" t="s">
        <v>445</v>
      </c>
      <c r="C84" s="2">
        <v>19201800452</v>
      </c>
      <c r="D84" s="26">
        <v>5.52</v>
      </c>
      <c r="E84" s="226" t="s">
        <v>420</v>
      </c>
    </row>
    <row r="85" spans="1:5" x14ac:dyDescent="0.25">
      <c r="A85" s="2" t="s">
        <v>1118</v>
      </c>
      <c r="B85" s="452" t="s">
        <v>445</v>
      </c>
      <c r="C85" s="2">
        <v>19201800475</v>
      </c>
      <c r="D85" s="26">
        <v>5.42</v>
      </c>
      <c r="E85" s="226" t="s">
        <v>420</v>
      </c>
    </row>
    <row r="86" spans="1:5" x14ac:dyDescent="0.25">
      <c r="A86" s="2" t="s">
        <v>1118</v>
      </c>
      <c r="B86" s="452" t="s">
        <v>445</v>
      </c>
      <c r="C86" s="2">
        <v>19201800473</v>
      </c>
      <c r="D86" s="26">
        <v>5.09</v>
      </c>
      <c r="E86" s="226" t="s">
        <v>420</v>
      </c>
    </row>
    <row r="87" spans="1:5" x14ac:dyDescent="0.25">
      <c r="A87" s="26" t="s">
        <v>1159</v>
      </c>
      <c r="B87" s="452" t="s">
        <v>445</v>
      </c>
      <c r="C87" s="2">
        <v>19201801046</v>
      </c>
      <c r="D87" s="2">
        <v>7.77</v>
      </c>
      <c r="E87" s="225" t="s">
        <v>419</v>
      </c>
    </row>
    <row r="88" spans="1:5" x14ac:dyDescent="0.25">
      <c r="A88" s="26" t="s">
        <v>1159</v>
      </c>
      <c r="B88" s="452" t="s">
        <v>445</v>
      </c>
      <c r="C88" s="2">
        <v>19201801026</v>
      </c>
      <c r="D88" s="2">
        <v>7</v>
      </c>
      <c r="E88" s="225" t="s">
        <v>419</v>
      </c>
    </row>
    <row r="89" spans="1:5" x14ac:dyDescent="0.25">
      <c r="A89" s="26" t="s">
        <v>1159</v>
      </c>
      <c r="B89" s="452" t="s">
        <v>445</v>
      </c>
      <c r="C89" s="2">
        <v>19201801044</v>
      </c>
      <c r="D89" s="2">
        <v>6.44</v>
      </c>
      <c r="E89" s="225" t="s">
        <v>419</v>
      </c>
    </row>
    <row r="90" spans="1:5" x14ac:dyDescent="0.25">
      <c r="A90" s="26" t="s">
        <v>1159</v>
      </c>
      <c r="B90" s="452" t="s">
        <v>445</v>
      </c>
      <c r="C90" s="2">
        <v>19201801032</v>
      </c>
      <c r="D90" s="2">
        <v>5.17</v>
      </c>
      <c r="E90" s="226" t="s">
        <v>420</v>
      </c>
    </row>
    <row r="91" spans="1:5" x14ac:dyDescent="0.25">
      <c r="A91" s="26" t="s">
        <v>1159</v>
      </c>
      <c r="B91" s="452" t="s">
        <v>446</v>
      </c>
      <c r="C91" s="2">
        <v>19201801028</v>
      </c>
      <c r="D91" s="2">
        <v>7.91</v>
      </c>
      <c r="E91" s="225" t="s">
        <v>419</v>
      </c>
    </row>
    <row r="92" spans="1:5" x14ac:dyDescent="0.25">
      <c r="A92" s="26" t="s">
        <v>1159</v>
      </c>
      <c r="B92" s="452" t="s">
        <v>446</v>
      </c>
      <c r="C92" s="2">
        <v>19201801048</v>
      </c>
      <c r="D92" s="2">
        <v>7.29</v>
      </c>
      <c r="E92" s="225" t="s">
        <v>419</v>
      </c>
    </row>
    <row r="93" spans="1:5" x14ac:dyDescent="0.25">
      <c r="A93" s="26" t="s">
        <v>1159</v>
      </c>
      <c r="B93" s="452" t="s">
        <v>446</v>
      </c>
      <c r="C93" s="2">
        <v>19201801040</v>
      </c>
      <c r="D93" s="2">
        <v>7.22</v>
      </c>
      <c r="E93" s="225" t="s">
        <v>419</v>
      </c>
    </row>
    <row r="94" spans="1:5" x14ac:dyDescent="0.25">
      <c r="A94" s="26" t="s">
        <v>1159</v>
      </c>
      <c r="B94" s="452" t="s">
        <v>446</v>
      </c>
      <c r="C94" s="2">
        <v>19201801042</v>
      </c>
      <c r="D94" s="2">
        <v>7.1</v>
      </c>
      <c r="E94" s="225" t="s">
        <v>419</v>
      </c>
    </row>
    <row r="95" spans="1:5" x14ac:dyDescent="0.25">
      <c r="A95" s="26" t="s">
        <v>1159</v>
      </c>
      <c r="B95" s="452" t="s">
        <v>446</v>
      </c>
      <c r="C95" s="2">
        <v>19201801043</v>
      </c>
      <c r="D95" s="2">
        <v>6.83</v>
      </c>
      <c r="E95" s="225" t="s">
        <v>419</v>
      </c>
    </row>
    <row r="96" spans="1:5" x14ac:dyDescent="0.25">
      <c r="A96" s="26" t="s">
        <v>1159</v>
      </c>
      <c r="B96" s="452" t="s">
        <v>446</v>
      </c>
      <c r="C96" s="2">
        <v>19201801021</v>
      </c>
      <c r="D96" s="2">
        <v>6.08</v>
      </c>
      <c r="E96" s="226" t="s">
        <v>420</v>
      </c>
    </row>
    <row r="97" spans="1:5" x14ac:dyDescent="0.25">
      <c r="A97" s="26" t="s">
        <v>1159</v>
      </c>
      <c r="B97" s="452" t="s">
        <v>447</v>
      </c>
      <c r="C97" s="2">
        <v>19201801045</v>
      </c>
      <c r="D97" s="2">
        <v>7.11</v>
      </c>
      <c r="E97" s="225" t="s">
        <v>419</v>
      </c>
    </row>
    <row r="98" spans="1:5" x14ac:dyDescent="0.25">
      <c r="A98" s="656" t="s">
        <v>1188</v>
      </c>
      <c r="B98" s="682" t="s">
        <v>445</v>
      </c>
      <c r="C98" s="683">
        <v>19201900473</v>
      </c>
      <c r="D98" s="679">
        <v>7.24</v>
      </c>
      <c r="E98" s="257" t="s">
        <v>419</v>
      </c>
    </row>
    <row r="99" spans="1:5" x14ac:dyDescent="0.25">
      <c r="A99" s="656" t="s">
        <v>1188</v>
      </c>
      <c r="B99" s="682" t="s">
        <v>445</v>
      </c>
      <c r="C99" s="683">
        <v>19201900450</v>
      </c>
      <c r="D99" s="679">
        <v>7.12</v>
      </c>
      <c r="E99" s="257" t="s">
        <v>419</v>
      </c>
    </row>
    <row r="100" spans="1:5" x14ac:dyDescent="0.25">
      <c r="A100" s="656" t="s">
        <v>1188</v>
      </c>
      <c r="B100" s="682" t="s">
        <v>445</v>
      </c>
      <c r="C100" s="683">
        <v>19201900409</v>
      </c>
      <c r="D100" s="679">
        <v>6.82</v>
      </c>
      <c r="E100" s="257" t="s">
        <v>419</v>
      </c>
    </row>
    <row r="101" spans="1:5" x14ac:dyDescent="0.25">
      <c r="A101" s="656" t="s">
        <v>1188</v>
      </c>
      <c r="B101" s="682" t="s">
        <v>445</v>
      </c>
      <c r="C101" s="683">
        <v>19201900444</v>
      </c>
      <c r="D101" s="679">
        <v>6.54</v>
      </c>
      <c r="E101" s="257" t="s">
        <v>419</v>
      </c>
    </row>
    <row r="102" spans="1:5" x14ac:dyDescent="0.25">
      <c r="A102" s="656" t="s">
        <v>1188</v>
      </c>
      <c r="B102" s="682" t="s">
        <v>445</v>
      </c>
      <c r="C102" s="683">
        <v>19201900451</v>
      </c>
      <c r="D102" s="679">
        <v>6.31</v>
      </c>
      <c r="E102" s="257" t="s">
        <v>419</v>
      </c>
    </row>
    <row r="103" spans="1:5" x14ac:dyDescent="0.25">
      <c r="A103" s="656" t="s">
        <v>1188</v>
      </c>
      <c r="B103" s="682" t="s">
        <v>445</v>
      </c>
      <c r="C103" s="683">
        <v>19201900442</v>
      </c>
      <c r="D103" s="679">
        <v>5.98</v>
      </c>
      <c r="E103" s="684" t="s">
        <v>420</v>
      </c>
    </row>
    <row r="104" spans="1:5" x14ac:dyDescent="0.25">
      <c r="A104" s="656" t="s">
        <v>1188</v>
      </c>
      <c r="B104" s="682" t="s">
        <v>445</v>
      </c>
      <c r="C104" s="683">
        <v>19201900460</v>
      </c>
      <c r="D104" s="679">
        <v>5.64</v>
      </c>
      <c r="E104" s="684" t="s">
        <v>420</v>
      </c>
    </row>
    <row r="105" spans="1:5" x14ac:dyDescent="0.25">
      <c r="A105" s="656" t="s">
        <v>1188</v>
      </c>
      <c r="B105" s="682" t="s">
        <v>445</v>
      </c>
      <c r="C105" s="683">
        <v>19201900466</v>
      </c>
      <c r="D105" s="679">
        <v>5.3</v>
      </c>
      <c r="E105" s="684" t="s">
        <v>420</v>
      </c>
    </row>
    <row r="106" spans="1:5" x14ac:dyDescent="0.25">
      <c r="A106" s="656" t="s">
        <v>1188</v>
      </c>
      <c r="B106" s="682" t="s">
        <v>445</v>
      </c>
      <c r="C106" s="683">
        <v>19201900414</v>
      </c>
      <c r="D106" s="679">
        <v>5.28</v>
      </c>
      <c r="E106" s="684" t="s">
        <v>420</v>
      </c>
    </row>
    <row r="107" spans="1:5" x14ac:dyDescent="0.25">
      <c r="A107" s="685" t="s">
        <v>1188</v>
      </c>
      <c r="B107" s="686" t="s">
        <v>447</v>
      </c>
      <c r="C107" s="659">
        <v>19201900427</v>
      </c>
      <c r="D107" s="687">
        <v>7.11</v>
      </c>
      <c r="E107" s="688" t="s">
        <v>419</v>
      </c>
    </row>
    <row r="108" spans="1:5" x14ac:dyDescent="0.25">
      <c r="A108" s="685" t="s">
        <v>1188</v>
      </c>
      <c r="B108" s="686" t="s">
        <v>447</v>
      </c>
      <c r="C108" s="659">
        <v>19201900448</v>
      </c>
      <c r="D108" s="687">
        <v>7.07</v>
      </c>
      <c r="E108" s="688" t="s">
        <v>419</v>
      </c>
    </row>
    <row r="109" spans="1:5" x14ac:dyDescent="0.25">
      <c r="A109" s="685" t="s">
        <v>1188</v>
      </c>
      <c r="B109" s="686" t="s">
        <v>447</v>
      </c>
      <c r="C109" s="659">
        <v>19201900465</v>
      </c>
      <c r="D109" s="687">
        <v>6.9</v>
      </c>
      <c r="E109" s="688" t="s">
        <v>419</v>
      </c>
    </row>
    <row r="110" spans="1:5" x14ac:dyDescent="0.25">
      <c r="A110" s="685" t="s">
        <v>1188</v>
      </c>
      <c r="B110" s="686" t="s">
        <v>447</v>
      </c>
      <c r="C110" s="659">
        <v>19201900437</v>
      </c>
      <c r="D110" s="687">
        <v>6.88</v>
      </c>
      <c r="E110" s="688" t="s">
        <v>419</v>
      </c>
    </row>
    <row r="111" spans="1:5" x14ac:dyDescent="0.25">
      <c r="A111" s="685" t="s">
        <v>1188</v>
      </c>
      <c r="B111" s="686" t="s">
        <v>447</v>
      </c>
      <c r="C111" s="659">
        <v>19201900464</v>
      </c>
      <c r="D111" s="687">
        <v>6.79</v>
      </c>
      <c r="E111" s="688" t="s">
        <v>419</v>
      </c>
    </row>
    <row r="112" spans="1:5" x14ac:dyDescent="0.25">
      <c r="A112" s="689" t="s">
        <v>1188</v>
      </c>
      <c r="B112" s="690" t="s">
        <v>447</v>
      </c>
      <c r="C112" s="694">
        <v>19201900452</v>
      </c>
      <c r="D112" s="691">
        <v>6.38</v>
      </c>
      <c r="E112" s="692" t="s">
        <v>419</v>
      </c>
    </row>
    <row r="113" spans="1:5" x14ac:dyDescent="0.25">
      <c r="A113" s="685" t="s">
        <v>1190</v>
      </c>
      <c r="B113" s="695" t="s">
        <v>446</v>
      </c>
      <c r="C113" s="681">
        <v>19201900406</v>
      </c>
      <c r="D113" s="687">
        <v>6.96</v>
      </c>
      <c r="E113" s="688" t="s">
        <v>1191</v>
      </c>
    </row>
    <row r="114" spans="1:5" x14ac:dyDescent="0.25">
      <c r="A114" s="685" t="s">
        <v>1190</v>
      </c>
      <c r="B114" s="695" t="s">
        <v>446</v>
      </c>
      <c r="C114" s="681">
        <v>19201900453</v>
      </c>
      <c r="D114" s="687">
        <v>6.86</v>
      </c>
      <c r="E114" s="688" t="s">
        <v>1191</v>
      </c>
    </row>
    <row r="115" spans="1:5" x14ac:dyDescent="0.25">
      <c r="A115" s="685" t="s">
        <v>1190</v>
      </c>
      <c r="B115" s="695" t="s">
        <v>446</v>
      </c>
      <c r="C115" s="681">
        <v>19201900410</v>
      </c>
      <c r="D115" s="687">
        <v>6.83</v>
      </c>
      <c r="E115" s="688" t="s">
        <v>1191</v>
      </c>
    </row>
    <row r="116" spans="1:5" x14ac:dyDescent="0.25">
      <c r="A116" s="685" t="s">
        <v>1190</v>
      </c>
      <c r="B116" s="695" t="s">
        <v>446</v>
      </c>
      <c r="C116" s="681">
        <v>19201900446</v>
      </c>
      <c r="D116" s="687">
        <v>6.67</v>
      </c>
      <c r="E116" s="688" t="s">
        <v>1191</v>
      </c>
    </row>
    <row r="117" spans="1:5" x14ac:dyDescent="0.25">
      <c r="A117" s="685" t="s">
        <v>1190</v>
      </c>
      <c r="B117" s="695" t="s">
        <v>446</v>
      </c>
      <c r="C117" s="681">
        <v>19201900434</v>
      </c>
      <c r="D117" s="687">
        <v>6.62</v>
      </c>
      <c r="E117" s="688" t="s">
        <v>1191</v>
      </c>
    </row>
    <row r="118" spans="1:5" x14ac:dyDescent="0.25">
      <c r="A118" s="685" t="s">
        <v>1190</v>
      </c>
      <c r="B118" s="695" t="s">
        <v>446</v>
      </c>
      <c r="C118" s="681">
        <v>19201900459</v>
      </c>
      <c r="D118" s="687">
        <v>6.6</v>
      </c>
      <c r="E118" s="688" t="s">
        <v>1191</v>
      </c>
    </row>
    <row r="119" spans="1:5" x14ac:dyDescent="0.25">
      <c r="A119" s="685" t="s">
        <v>1190</v>
      </c>
      <c r="B119" s="695" t="s">
        <v>446</v>
      </c>
      <c r="C119" s="681">
        <v>19201900463</v>
      </c>
      <c r="D119" s="687">
        <v>6.6</v>
      </c>
      <c r="E119" s="688" t="s">
        <v>1191</v>
      </c>
    </row>
    <row r="120" spans="1:5" x14ac:dyDescent="0.25">
      <c r="A120" s="685" t="s">
        <v>1190</v>
      </c>
      <c r="B120" s="695" t="s">
        <v>446</v>
      </c>
      <c r="C120" s="681">
        <v>19201900454</v>
      </c>
      <c r="D120" s="687">
        <v>6.49</v>
      </c>
      <c r="E120" s="693" t="s">
        <v>420</v>
      </c>
    </row>
    <row r="121" spans="1:5" x14ac:dyDescent="0.25">
      <c r="A121" s="685" t="s">
        <v>1190</v>
      </c>
      <c r="B121" s="695" t="s">
        <v>446</v>
      </c>
      <c r="C121" s="681">
        <v>19201900462</v>
      </c>
      <c r="D121" s="687">
        <v>6.48</v>
      </c>
      <c r="E121" s="693" t="s">
        <v>420</v>
      </c>
    </row>
    <row r="122" spans="1:5" x14ac:dyDescent="0.25">
      <c r="A122" s="685" t="s">
        <v>1190</v>
      </c>
      <c r="B122" s="695" t="s">
        <v>446</v>
      </c>
      <c r="C122" s="681">
        <v>19201900455</v>
      </c>
      <c r="D122" s="687">
        <v>6.41</v>
      </c>
      <c r="E122" s="693" t="s">
        <v>420</v>
      </c>
    </row>
    <row r="123" spans="1:5" x14ac:dyDescent="0.25">
      <c r="A123" s="685" t="s">
        <v>1190</v>
      </c>
      <c r="B123" s="695" t="s">
        <v>446</v>
      </c>
      <c r="C123" s="681">
        <v>19201900426</v>
      </c>
      <c r="D123" s="687">
        <v>6.12</v>
      </c>
      <c r="E123" s="693" t="s">
        <v>420</v>
      </c>
    </row>
    <row r="124" spans="1:5" x14ac:dyDescent="0.25">
      <c r="A124" s="685" t="s">
        <v>1190</v>
      </c>
      <c r="B124" s="695" t="s">
        <v>446</v>
      </c>
      <c r="C124" s="681">
        <v>19201900430</v>
      </c>
      <c r="D124" s="687">
        <v>6.05</v>
      </c>
      <c r="E124" s="693" t="s">
        <v>420</v>
      </c>
    </row>
    <row r="125" spans="1:5" x14ac:dyDescent="0.25">
      <c r="A125" s="731" t="s">
        <v>1220</v>
      </c>
      <c r="B125" s="695" t="s">
        <v>445</v>
      </c>
      <c r="C125" s="2">
        <v>19201901062</v>
      </c>
      <c r="D125" s="2">
        <v>7.52</v>
      </c>
      <c r="E125" s="688" t="s">
        <v>1191</v>
      </c>
    </row>
    <row r="126" spans="1:5" x14ac:dyDescent="0.25">
      <c r="A126" s="731" t="s">
        <v>1220</v>
      </c>
      <c r="B126" s="695" t="s">
        <v>445</v>
      </c>
      <c r="C126" s="2">
        <v>19201901054</v>
      </c>
      <c r="D126" s="2">
        <v>7.35</v>
      </c>
      <c r="E126" s="688" t="s">
        <v>1191</v>
      </c>
    </row>
    <row r="127" spans="1:5" x14ac:dyDescent="0.25">
      <c r="A127" s="731" t="s">
        <v>1220</v>
      </c>
      <c r="B127" s="695" t="s">
        <v>445</v>
      </c>
      <c r="C127" s="2">
        <v>19201901063</v>
      </c>
      <c r="D127" s="2">
        <v>7.19</v>
      </c>
      <c r="E127" s="688" t="s">
        <v>1191</v>
      </c>
    </row>
    <row r="128" spans="1:5" x14ac:dyDescent="0.25">
      <c r="A128" s="731" t="s">
        <v>1220</v>
      </c>
      <c r="B128" s="695" t="s">
        <v>445</v>
      </c>
      <c r="C128" s="2">
        <v>19201901038</v>
      </c>
      <c r="D128" s="2">
        <v>6.95</v>
      </c>
      <c r="E128" s="688" t="s">
        <v>1191</v>
      </c>
    </row>
    <row r="129" spans="1:5" x14ac:dyDescent="0.25">
      <c r="A129" s="731" t="s">
        <v>1220</v>
      </c>
      <c r="B129" s="695" t="s">
        <v>445</v>
      </c>
      <c r="C129" s="2">
        <v>19201901048</v>
      </c>
      <c r="D129" s="2">
        <v>6.89</v>
      </c>
      <c r="E129" s="688" t="s">
        <v>1191</v>
      </c>
    </row>
    <row r="130" spans="1:5" x14ac:dyDescent="0.25">
      <c r="A130" s="731" t="s">
        <v>1220</v>
      </c>
      <c r="B130" s="695" t="s">
        <v>445</v>
      </c>
      <c r="C130" s="2">
        <v>19201901065</v>
      </c>
      <c r="D130" s="2">
        <v>6.42</v>
      </c>
      <c r="E130" s="688" t="s">
        <v>1191</v>
      </c>
    </row>
    <row r="131" spans="1:5" x14ac:dyDescent="0.25">
      <c r="A131" s="731" t="s">
        <v>1220</v>
      </c>
      <c r="B131" s="695" t="s">
        <v>445</v>
      </c>
      <c r="C131" s="2">
        <v>19201901060</v>
      </c>
      <c r="D131" s="2">
        <v>6.41</v>
      </c>
      <c r="E131" s="688" t="s">
        <v>1191</v>
      </c>
    </row>
    <row r="132" spans="1:5" x14ac:dyDescent="0.25">
      <c r="A132" s="731" t="s">
        <v>1220</v>
      </c>
      <c r="B132" s="695" t="s">
        <v>445</v>
      </c>
      <c r="C132" s="2">
        <v>19201901064</v>
      </c>
      <c r="D132" s="2">
        <v>6.19</v>
      </c>
      <c r="E132" s="688" t="s">
        <v>1191</v>
      </c>
    </row>
    <row r="133" spans="1:5" x14ac:dyDescent="0.25">
      <c r="A133" s="731" t="s">
        <v>1220</v>
      </c>
      <c r="B133" s="695" t="s">
        <v>445</v>
      </c>
      <c r="C133" s="2">
        <v>19201901068</v>
      </c>
      <c r="D133" s="2">
        <v>6.15</v>
      </c>
      <c r="E133" s="688" t="s">
        <v>1191</v>
      </c>
    </row>
    <row r="134" spans="1:5" x14ac:dyDescent="0.25">
      <c r="A134" s="731" t="s">
        <v>1220</v>
      </c>
      <c r="B134" s="695" t="s">
        <v>445</v>
      </c>
      <c r="C134" s="2">
        <v>19201901057</v>
      </c>
      <c r="D134" s="2">
        <v>6.12</v>
      </c>
      <c r="E134" s="688" t="s">
        <v>1191</v>
      </c>
    </row>
    <row r="135" spans="1:5" x14ac:dyDescent="0.25">
      <c r="A135" s="731" t="s">
        <v>1220</v>
      </c>
      <c r="B135" s="695" t="s">
        <v>445</v>
      </c>
      <c r="C135" s="2">
        <v>19201901058</v>
      </c>
      <c r="D135" s="2">
        <v>6.1</v>
      </c>
      <c r="E135" s="693" t="s">
        <v>420</v>
      </c>
    </row>
    <row r="136" spans="1:5" x14ac:dyDescent="0.25">
      <c r="A136" s="731" t="s">
        <v>1220</v>
      </c>
      <c r="B136" s="695" t="s">
        <v>445</v>
      </c>
      <c r="C136" s="2">
        <v>19201901018</v>
      </c>
      <c r="D136" s="2">
        <v>6.09</v>
      </c>
      <c r="E136" s="693" t="s">
        <v>420</v>
      </c>
    </row>
    <row r="137" spans="1:5" x14ac:dyDescent="0.25">
      <c r="A137" s="731" t="s">
        <v>1220</v>
      </c>
      <c r="B137" s="695" t="s">
        <v>445</v>
      </c>
      <c r="C137" s="2">
        <v>19201901066</v>
      </c>
      <c r="D137" s="2">
        <v>5.94</v>
      </c>
      <c r="E137" s="688" t="s">
        <v>1191</v>
      </c>
    </row>
    <row r="138" spans="1:5" x14ac:dyDescent="0.25">
      <c r="A138" s="731" t="s">
        <v>1220</v>
      </c>
      <c r="B138" s="695" t="s">
        <v>445</v>
      </c>
      <c r="C138" s="2">
        <v>19201901055</v>
      </c>
      <c r="D138" s="2">
        <v>5.91</v>
      </c>
      <c r="E138" s="693" t="s">
        <v>420</v>
      </c>
    </row>
    <row r="139" spans="1:5" x14ac:dyDescent="0.25">
      <c r="A139" s="731" t="s">
        <v>1220</v>
      </c>
      <c r="B139" s="695" t="s">
        <v>445</v>
      </c>
      <c r="C139" s="2">
        <v>19201901022</v>
      </c>
      <c r="D139" s="2">
        <v>5.85</v>
      </c>
      <c r="E139" s="693" t="s">
        <v>420</v>
      </c>
    </row>
    <row r="140" spans="1:5" x14ac:dyDescent="0.25">
      <c r="A140" s="731" t="s">
        <v>1220</v>
      </c>
      <c r="B140" s="695" t="s">
        <v>445</v>
      </c>
      <c r="C140" s="2">
        <v>19201901040</v>
      </c>
      <c r="D140" s="2">
        <v>5.85</v>
      </c>
      <c r="E140" s="688" t="s">
        <v>1191</v>
      </c>
    </row>
    <row r="141" spans="1:5" x14ac:dyDescent="0.25">
      <c r="A141" s="731" t="s">
        <v>1220</v>
      </c>
      <c r="B141" s="695" t="s">
        <v>445</v>
      </c>
      <c r="C141" s="2">
        <v>19201901004</v>
      </c>
      <c r="D141" s="2">
        <v>5.78</v>
      </c>
      <c r="E141" s="693" t="s">
        <v>420</v>
      </c>
    </row>
    <row r="142" spans="1:5" x14ac:dyDescent="0.25">
      <c r="A142" s="731" t="s">
        <v>1220</v>
      </c>
      <c r="B142" s="695" t="s">
        <v>445</v>
      </c>
      <c r="C142" s="2">
        <v>19201900990</v>
      </c>
      <c r="D142" s="2">
        <v>5.64</v>
      </c>
      <c r="E142" s="693" t="s">
        <v>420</v>
      </c>
    </row>
    <row r="143" spans="1:5" x14ac:dyDescent="0.25">
      <c r="A143" s="770" t="s">
        <v>1220</v>
      </c>
      <c r="B143" s="771" t="s">
        <v>445</v>
      </c>
      <c r="C143" s="179">
        <v>19201901067</v>
      </c>
      <c r="D143" s="179">
        <v>5.97</v>
      </c>
      <c r="E143" s="692" t="s">
        <v>1191</v>
      </c>
    </row>
    <row r="144" spans="1:5" x14ac:dyDescent="0.25">
      <c r="A144" s="772" t="s">
        <v>1247</v>
      </c>
      <c r="B144" s="773" t="s">
        <v>446</v>
      </c>
      <c r="C144" s="755">
        <v>19202000424</v>
      </c>
      <c r="D144" s="762">
        <v>7.35</v>
      </c>
      <c r="E144" s="301" t="s">
        <v>419</v>
      </c>
    </row>
    <row r="145" spans="1:5" x14ac:dyDescent="0.25">
      <c r="A145" s="772" t="s">
        <v>1247</v>
      </c>
      <c r="B145" s="773" t="s">
        <v>446</v>
      </c>
      <c r="C145" s="755">
        <v>19202000420</v>
      </c>
      <c r="D145" s="762">
        <v>6.71</v>
      </c>
      <c r="E145" s="301" t="s">
        <v>419</v>
      </c>
    </row>
    <row r="146" spans="1:5" x14ac:dyDescent="0.25">
      <c r="A146" s="772" t="s">
        <v>1247</v>
      </c>
      <c r="B146" s="773" t="s">
        <v>446</v>
      </c>
      <c r="C146" s="755">
        <v>19202000375</v>
      </c>
      <c r="D146" s="762">
        <v>6.56</v>
      </c>
      <c r="E146" s="301" t="s">
        <v>419</v>
      </c>
    </row>
    <row r="147" spans="1:5" x14ac:dyDescent="0.25">
      <c r="A147" s="772" t="s">
        <v>1247</v>
      </c>
      <c r="B147" s="773" t="s">
        <v>446</v>
      </c>
      <c r="C147" s="755">
        <v>19202000364</v>
      </c>
      <c r="D147" s="762">
        <v>6.55</v>
      </c>
      <c r="E147" s="226" t="s">
        <v>420</v>
      </c>
    </row>
    <row r="148" spans="1:5" x14ac:dyDescent="0.25">
      <c r="A148" s="772" t="s">
        <v>1247</v>
      </c>
      <c r="B148" s="773" t="s">
        <v>446</v>
      </c>
      <c r="C148" s="755">
        <v>19202000359</v>
      </c>
      <c r="D148" s="762">
        <v>6.49</v>
      </c>
      <c r="E148" s="226" t="s">
        <v>420</v>
      </c>
    </row>
    <row r="149" spans="1:5" x14ac:dyDescent="0.25">
      <c r="A149" s="772" t="s">
        <v>1247</v>
      </c>
      <c r="B149" s="773" t="s">
        <v>446</v>
      </c>
      <c r="C149" s="755">
        <v>19202000427</v>
      </c>
      <c r="D149" s="762">
        <v>6.47</v>
      </c>
      <c r="E149" s="226" t="s">
        <v>420</v>
      </c>
    </row>
    <row r="150" spans="1:5" x14ac:dyDescent="0.25">
      <c r="A150" s="774" t="s">
        <v>1248</v>
      </c>
      <c r="B150" s="775" t="s">
        <v>446</v>
      </c>
      <c r="C150" s="763">
        <v>19202000383</v>
      </c>
      <c r="D150" s="764">
        <v>6.44</v>
      </c>
      <c r="E150" s="384" t="s">
        <v>420</v>
      </c>
    </row>
    <row r="151" spans="1:5" x14ac:dyDescent="0.25">
      <c r="A151" s="772" t="s">
        <v>1248</v>
      </c>
      <c r="B151" s="773" t="s">
        <v>445</v>
      </c>
      <c r="C151" s="755">
        <v>19202000416</v>
      </c>
      <c r="D151" s="762">
        <v>6.91</v>
      </c>
      <c r="E151" s="702" t="s">
        <v>419</v>
      </c>
    </row>
    <row r="152" spans="1:5" x14ac:dyDescent="0.25">
      <c r="A152" s="772" t="s">
        <v>1248</v>
      </c>
      <c r="B152" s="773" t="s">
        <v>445</v>
      </c>
      <c r="C152" s="755">
        <v>19202000428</v>
      </c>
      <c r="D152" s="762">
        <v>6.85</v>
      </c>
      <c r="E152" s="702" t="s">
        <v>419</v>
      </c>
    </row>
    <row r="153" spans="1:5" x14ac:dyDescent="0.25">
      <c r="A153" s="772" t="s">
        <v>1248</v>
      </c>
      <c r="B153" s="773" t="s">
        <v>445</v>
      </c>
      <c r="C153" s="755">
        <v>19202000401</v>
      </c>
      <c r="D153" s="762">
        <v>6.68</v>
      </c>
      <c r="E153" s="702" t="s">
        <v>419</v>
      </c>
    </row>
    <row r="154" spans="1:5" x14ac:dyDescent="0.25">
      <c r="A154" s="772" t="s">
        <v>1248</v>
      </c>
      <c r="B154" s="773" t="s">
        <v>445</v>
      </c>
      <c r="C154" s="755">
        <v>19202000417</v>
      </c>
      <c r="D154" s="762">
        <v>6.68</v>
      </c>
      <c r="E154" s="702" t="s">
        <v>419</v>
      </c>
    </row>
    <row r="155" spans="1:5" x14ac:dyDescent="0.25">
      <c r="A155" s="772" t="s">
        <v>1248</v>
      </c>
      <c r="B155" s="773" t="s">
        <v>445</v>
      </c>
      <c r="C155" s="755">
        <v>19202000356</v>
      </c>
      <c r="D155" s="762">
        <v>5.94</v>
      </c>
      <c r="E155" s="702" t="s">
        <v>419</v>
      </c>
    </row>
    <row r="156" spans="1:5" x14ac:dyDescent="0.25">
      <c r="A156" s="772" t="s">
        <v>1248</v>
      </c>
      <c r="B156" s="773" t="s">
        <v>445</v>
      </c>
      <c r="C156" s="755">
        <v>19202000355</v>
      </c>
      <c r="D156" s="762">
        <v>6.27</v>
      </c>
      <c r="E156" s="684" t="s">
        <v>420</v>
      </c>
    </row>
    <row r="157" spans="1:5" x14ac:dyDescent="0.25">
      <c r="A157" s="772" t="s">
        <v>1248</v>
      </c>
      <c r="B157" s="773" t="s">
        <v>445</v>
      </c>
      <c r="C157" s="755">
        <v>19202000411</v>
      </c>
      <c r="D157" s="762">
        <v>5.48</v>
      </c>
      <c r="E157" s="684" t="s">
        <v>420</v>
      </c>
    </row>
    <row r="158" spans="1:5" x14ac:dyDescent="0.25">
      <c r="A158" s="772" t="s">
        <v>1248</v>
      </c>
      <c r="B158" s="773" t="s">
        <v>445</v>
      </c>
      <c r="C158" s="755">
        <v>19202000380</v>
      </c>
      <c r="D158" s="762">
        <v>5.35</v>
      </c>
      <c r="E158" s="684" t="s">
        <v>420</v>
      </c>
    </row>
    <row r="159" spans="1:5" x14ac:dyDescent="0.25">
      <c r="A159" s="772" t="s">
        <v>1248</v>
      </c>
      <c r="B159" s="773" t="s">
        <v>445</v>
      </c>
      <c r="C159" s="755">
        <v>19202000418</v>
      </c>
      <c r="D159" s="762">
        <v>5.17</v>
      </c>
      <c r="E159" s="684" t="s">
        <v>420</v>
      </c>
    </row>
    <row r="160" spans="1:5" x14ac:dyDescent="0.25">
      <c r="A160" s="2" t="s">
        <v>1260</v>
      </c>
      <c r="B160" s="2" t="s">
        <v>1261</v>
      </c>
      <c r="C160" s="2">
        <v>19202000642</v>
      </c>
      <c r="D160" s="2">
        <v>7.31</v>
      </c>
      <c r="E160" s="702" t="s">
        <v>419</v>
      </c>
    </row>
    <row r="161" spans="1:5" x14ac:dyDescent="0.25">
      <c r="A161" s="2" t="s">
        <v>1260</v>
      </c>
      <c r="B161" s="2" t="s">
        <v>1261</v>
      </c>
      <c r="C161" s="2">
        <v>19202000652</v>
      </c>
      <c r="D161" s="2">
        <v>7.25</v>
      </c>
      <c r="E161" s="702" t="s">
        <v>419</v>
      </c>
    </row>
    <row r="162" spans="1:5" x14ac:dyDescent="0.25">
      <c r="A162" s="2" t="s">
        <v>1260</v>
      </c>
      <c r="B162" s="2" t="s">
        <v>1261</v>
      </c>
      <c r="C162" s="2">
        <v>19202000646</v>
      </c>
      <c r="D162" s="2">
        <v>6.78</v>
      </c>
      <c r="E162" s="702" t="s">
        <v>419</v>
      </c>
    </row>
    <row r="163" spans="1:5" x14ac:dyDescent="0.25">
      <c r="A163" s="2" t="s">
        <v>1260</v>
      </c>
      <c r="B163" s="2" t="s">
        <v>1261</v>
      </c>
      <c r="C163" s="2">
        <v>19202000639</v>
      </c>
      <c r="D163" s="2">
        <v>6.48</v>
      </c>
      <c r="E163" s="702" t="s">
        <v>419</v>
      </c>
    </row>
    <row r="164" spans="1:5" x14ac:dyDescent="0.25">
      <c r="A164" s="2" t="s">
        <v>1260</v>
      </c>
      <c r="B164" s="2" t="s">
        <v>1261</v>
      </c>
      <c r="C164" s="2">
        <v>19202000640</v>
      </c>
      <c r="D164" s="2">
        <v>6.39</v>
      </c>
      <c r="E164" s="702" t="s">
        <v>419</v>
      </c>
    </row>
    <row r="165" spans="1:5" x14ac:dyDescent="0.25">
      <c r="A165" s="2" t="s">
        <v>1260</v>
      </c>
      <c r="B165" s="2" t="s">
        <v>1261</v>
      </c>
      <c r="C165" s="2">
        <v>19202000643</v>
      </c>
      <c r="D165" s="2">
        <v>5.61</v>
      </c>
      <c r="E165" s="684" t="s">
        <v>420</v>
      </c>
    </row>
    <row r="166" spans="1:5" x14ac:dyDescent="0.25">
      <c r="A166" s="2" t="s">
        <v>1260</v>
      </c>
      <c r="B166" s="2" t="s">
        <v>1261</v>
      </c>
      <c r="C166" s="2">
        <v>19202000641</v>
      </c>
      <c r="D166" s="2">
        <v>4.95</v>
      </c>
      <c r="E166" s="684" t="s">
        <v>420</v>
      </c>
    </row>
    <row r="167" spans="1:5" x14ac:dyDescent="0.25">
      <c r="A167" s="2" t="s">
        <v>1260</v>
      </c>
      <c r="B167" s="790" t="s">
        <v>447</v>
      </c>
      <c r="C167" s="2">
        <v>19202000653</v>
      </c>
      <c r="D167" s="2">
        <v>7.7</v>
      </c>
      <c r="E167" s="702" t="s">
        <v>419</v>
      </c>
    </row>
    <row r="168" spans="1:5" x14ac:dyDescent="0.25">
      <c r="A168" s="2" t="s">
        <v>1260</v>
      </c>
      <c r="B168" s="811" t="s">
        <v>447</v>
      </c>
      <c r="C168" s="179">
        <v>19202000651</v>
      </c>
      <c r="D168" s="179">
        <v>6.45</v>
      </c>
      <c r="E168" s="684" t="s">
        <v>420</v>
      </c>
    </row>
    <row r="169" spans="1:5" x14ac:dyDescent="0.25">
      <c r="A169" s="26" t="s">
        <v>1274</v>
      </c>
      <c r="B169" s="656" t="s">
        <v>1261</v>
      </c>
      <c r="C169" s="812">
        <v>19202000943</v>
      </c>
      <c r="D169" s="762">
        <v>8.0500000000000007</v>
      </c>
      <c r="E169" s="702" t="s">
        <v>419</v>
      </c>
    </row>
    <row r="170" spans="1:5" x14ac:dyDescent="0.25">
      <c r="A170" s="26" t="s">
        <v>1274</v>
      </c>
      <c r="B170" s="656" t="s">
        <v>1261</v>
      </c>
      <c r="C170" s="812">
        <v>19202000936</v>
      </c>
      <c r="D170" s="762">
        <v>6.97</v>
      </c>
      <c r="E170" s="702" t="s">
        <v>419</v>
      </c>
    </row>
    <row r="171" spans="1:5" x14ac:dyDescent="0.25">
      <c r="A171" s="26" t="s">
        <v>1274</v>
      </c>
      <c r="B171" s="656" t="s">
        <v>1261</v>
      </c>
      <c r="C171" s="812">
        <v>19202000949</v>
      </c>
      <c r="D171" s="762">
        <v>6.75</v>
      </c>
      <c r="E171" s="702" t="s">
        <v>419</v>
      </c>
    </row>
    <row r="172" spans="1:5" x14ac:dyDescent="0.25">
      <c r="A172" s="26" t="s">
        <v>1274</v>
      </c>
      <c r="B172" s="656" t="s">
        <v>1261</v>
      </c>
      <c r="C172" s="812">
        <v>19202000934</v>
      </c>
      <c r="D172" s="762">
        <v>6.71</v>
      </c>
      <c r="E172" s="702" t="s">
        <v>419</v>
      </c>
    </row>
    <row r="173" spans="1:5" x14ac:dyDescent="0.25">
      <c r="A173" s="26" t="s">
        <v>1274</v>
      </c>
      <c r="B173" s="656" t="s">
        <v>1261</v>
      </c>
      <c r="C173" s="812">
        <v>19202000935</v>
      </c>
      <c r="D173" s="762">
        <v>6.63</v>
      </c>
      <c r="E173" s="702" t="s">
        <v>419</v>
      </c>
    </row>
    <row r="174" spans="1:5" x14ac:dyDescent="0.25">
      <c r="A174" s="26" t="s">
        <v>1274</v>
      </c>
      <c r="B174" s="656" t="s">
        <v>1261</v>
      </c>
      <c r="C174" s="812">
        <v>19202000941</v>
      </c>
      <c r="D174" s="762">
        <v>6.53</v>
      </c>
      <c r="E174" s="702" t="s">
        <v>419</v>
      </c>
    </row>
    <row r="175" spans="1:5" x14ac:dyDescent="0.25">
      <c r="A175" s="26" t="s">
        <v>1274</v>
      </c>
      <c r="B175" s="656" t="s">
        <v>1261</v>
      </c>
      <c r="C175" s="812">
        <v>19202000942</v>
      </c>
      <c r="D175" s="762">
        <v>6.27</v>
      </c>
      <c r="E175" s="702" t="s">
        <v>419</v>
      </c>
    </row>
    <row r="176" spans="1:5" x14ac:dyDescent="0.25">
      <c r="A176" s="26" t="s">
        <v>1274</v>
      </c>
      <c r="B176" s="656" t="s">
        <v>1261</v>
      </c>
      <c r="C176" s="812">
        <v>19202000948</v>
      </c>
      <c r="D176" s="762">
        <v>5.85</v>
      </c>
      <c r="E176" s="702" t="s">
        <v>419</v>
      </c>
    </row>
    <row r="177" spans="1:5" x14ac:dyDescent="0.25">
      <c r="A177" s="26" t="s">
        <v>1274</v>
      </c>
      <c r="B177" s="656" t="s">
        <v>1261</v>
      </c>
      <c r="C177" s="812">
        <v>19202000940</v>
      </c>
      <c r="D177" s="762">
        <v>5.41</v>
      </c>
      <c r="E177" s="226" t="s">
        <v>420</v>
      </c>
    </row>
    <row r="178" spans="1:5" x14ac:dyDescent="0.25">
      <c r="A178" s="26" t="s">
        <v>1274</v>
      </c>
      <c r="B178" s="656" t="s">
        <v>1261</v>
      </c>
      <c r="C178" s="812">
        <v>19202000937</v>
      </c>
      <c r="D178" s="762">
        <v>5.21</v>
      </c>
      <c r="E178" s="226" t="s">
        <v>420</v>
      </c>
    </row>
    <row r="179" spans="1:5" x14ac:dyDescent="0.25">
      <c r="A179" s="26" t="s">
        <v>1274</v>
      </c>
      <c r="B179" s="656" t="s">
        <v>1261</v>
      </c>
      <c r="C179" s="812">
        <v>19202000945</v>
      </c>
      <c r="D179" s="762">
        <v>5.09</v>
      </c>
      <c r="E179" s="226" t="s">
        <v>420</v>
      </c>
    </row>
    <row r="180" spans="1:5" x14ac:dyDescent="0.25">
      <c r="A180" s="26" t="s">
        <v>1274</v>
      </c>
      <c r="B180" s="656" t="s">
        <v>1261</v>
      </c>
      <c r="C180" s="812">
        <v>19202000939</v>
      </c>
      <c r="D180" s="762">
        <v>5.05</v>
      </c>
      <c r="E180" s="226" t="s">
        <v>420</v>
      </c>
    </row>
    <row r="181" spans="1:5" x14ac:dyDescent="0.25">
      <c r="A181" s="26" t="s">
        <v>1274</v>
      </c>
      <c r="B181" s="656" t="s">
        <v>1261</v>
      </c>
      <c r="C181" s="812">
        <v>19202000944</v>
      </c>
      <c r="D181" s="762">
        <v>4.93</v>
      </c>
      <c r="E181" s="226" t="s">
        <v>420</v>
      </c>
    </row>
    <row r="182" spans="1:5" x14ac:dyDescent="0.25">
      <c r="A182" s="26" t="s">
        <v>1274</v>
      </c>
      <c r="B182" s="656" t="s">
        <v>1261</v>
      </c>
      <c r="C182" s="812">
        <v>19202000938</v>
      </c>
      <c r="D182" s="762">
        <v>4.72</v>
      </c>
      <c r="E182" s="226" t="s">
        <v>420</v>
      </c>
    </row>
    <row r="183" spans="1:5" x14ac:dyDescent="0.25">
      <c r="A183" s="26" t="s">
        <v>1274</v>
      </c>
      <c r="B183" s="656" t="s">
        <v>1261</v>
      </c>
      <c r="C183" s="812">
        <v>19202000946</v>
      </c>
      <c r="D183" s="813"/>
      <c r="E183" s="226" t="s">
        <v>420</v>
      </c>
    </row>
    <row r="184" spans="1:5" x14ac:dyDescent="0.25">
      <c r="A184" s="26" t="s">
        <v>1274</v>
      </c>
      <c r="B184" s="656" t="s">
        <v>1261</v>
      </c>
      <c r="C184" s="812">
        <v>19202000947</v>
      </c>
      <c r="D184" s="813"/>
      <c r="E184" s="226" t="s">
        <v>420</v>
      </c>
    </row>
    <row r="185" spans="1:5" x14ac:dyDescent="0.25">
      <c r="A185" s="2" t="s">
        <v>1322</v>
      </c>
      <c r="B185" s="2" t="s">
        <v>1323</v>
      </c>
      <c r="C185" s="2">
        <v>19202100230</v>
      </c>
      <c r="D185" s="2">
        <v>6.91</v>
      </c>
      <c r="E185" s="702" t="s">
        <v>419</v>
      </c>
    </row>
    <row r="186" spans="1:5" x14ac:dyDescent="0.25">
      <c r="A186" s="2" t="s">
        <v>1322</v>
      </c>
      <c r="B186" s="2" t="s">
        <v>1324</v>
      </c>
      <c r="C186" s="2">
        <v>19202100190</v>
      </c>
      <c r="D186" s="817">
        <v>7.51</v>
      </c>
      <c r="E186" s="702" t="s">
        <v>419</v>
      </c>
    </row>
    <row r="187" spans="1:5" x14ac:dyDescent="0.25">
      <c r="A187" s="2" t="s">
        <v>1322</v>
      </c>
      <c r="B187" s="2" t="s">
        <v>1324</v>
      </c>
      <c r="C187" s="2">
        <v>19202100234</v>
      </c>
      <c r="D187" s="817">
        <v>6.79</v>
      </c>
      <c r="E187" s="702" t="s">
        <v>419</v>
      </c>
    </row>
    <row r="188" spans="1:5" x14ac:dyDescent="0.25">
      <c r="A188" s="2" t="s">
        <v>1322</v>
      </c>
      <c r="B188" s="2" t="s">
        <v>1324</v>
      </c>
      <c r="C188" s="2">
        <v>19202100168</v>
      </c>
      <c r="D188" s="817">
        <v>6.77</v>
      </c>
      <c r="E188" s="702" t="s">
        <v>419</v>
      </c>
    </row>
    <row r="189" spans="1:5" x14ac:dyDescent="0.25">
      <c r="A189" s="2" t="s">
        <v>1322</v>
      </c>
      <c r="B189" s="2" t="s">
        <v>1324</v>
      </c>
      <c r="C189" s="2">
        <v>19202100207</v>
      </c>
      <c r="D189" s="817">
        <v>6.06</v>
      </c>
      <c r="E189" s="702" t="s">
        <v>419</v>
      </c>
    </row>
    <row r="190" spans="1:5" x14ac:dyDescent="0.25">
      <c r="A190" s="2" t="s">
        <v>1322</v>
      </c>
      <c r="B190" s="2" t="s">
        <v>1324</v>
      </c>
      <c r="C190" s="2">
        <v>19202100231</v>
      </c>
      <c r="D190" s="817">
        <v>6</v>
      </c>
      <c r="E190" s="702" t="s">
        <v>419</v>
      </c>
    </row>
    <row r="191" spans="1:5" x14ac:dyDescent="0.25">
      <c r="A191" s="2" t="s">
        <v>1322</v>
      </c>
      <c r="B191" s="2" t="s">
        <v>1324</v>
      </c>
      <c r="C191" s="2">
        <v>19202100182</v>
      </c>
      <c r="D191" s="817">
        <v>5.88</v>
      </c>
      <c r="E191" s="702" t="s">
        <v>419</v>
      </c>
    </row>
    <row r="192" spans="1:5" x14ac:dyDescent="0.25">
      <c r="A192" s="2" t="s">
        <v>1322</v>
      </c>
      <c r="B192" s="2" t="s">
        <v>1324</v>
      </c>
      <c r="C192" s="2">
        <v>19202100177</v>
      </c>
      <c r="D192" s="817">
        <v>5.88</v>
      </c>
      <c r="E192" s="226" t="s">
        <v>420</v>
      </c>
    </row>
    <row r="193" spans="1:5" x14ac:dyDescent="0.25">
      <c r="A193" s="2" t="s">
        <v>1322</v>
      </c>
      <c r="B193" s="2" t="s">
        <v>1324</v>
      </c>
      <c r="C193" s="2">
        <v>19202100223</v>
      </c>
      <c r="D193" s="817">
        <v>5.78</v>
      </c>
      <c r="E193" s="226" t="s">
        <v>420</v>
      </c>
    </row>
    <row r="194" spans="1:5" s="648" customFormat="1" x14ac:dyDescent="0.25">
      <c r="A194" s="2" t="s">
        <v>1322</v>
      </c>
      <c r="B194" s="2" t="s">
        <v>1324</v>
      </c>
      <c r="C194" s="2">
        <v>19202100225</v>
      </c>
      <c r="D194" s="818" t="s">
        <v>1326</v>
      </c>
      <c r="E194" s="226"/>
    </row>
    <row r="195" spans="1:5" x14ac:dyDescent="0.25">
      <c r="A195" s="2" t="s">
        <v>1322</v>
      </c>
      <c r="B195" s="2" t="s">
        <v>1325</v>
      </c>
      <c r="C195" s="2">
        <v>19202100297</v>
      </c>
      <c r="D195" s="2">
        <v>6.89</v>
      </c>
      <c r="E195" s="702" t="s">
        <v>419</v>
      </c>
    </row>
    <row r="196" spans="1:5" x14ac:dyDescent="0.25">
      <c r="A196" s="2" t="s">
        <v>1322</v>
      </c>
      <c r="B196" s="2" t="s">
        <v>1325</v>
      </c>
      <c r="C196" s="2">
        <v>19202100227</v>
      </c>
      <c r="D196" s="2">
        <v>6.46</v>
      </c>
      <c r="E196" s="702" t="s">
        <v>419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  <hyperlink ref="C144" r:id="rId28" location="/router?komponent=taotlus&amp;id=906774&amp;kuva=ava" display="https://pms.arib.pria.ee/pms-menetlus/ - /router?komponent=taotlus&amp;id=906774&amp;kuva=ava"/>
    <hyperlink ref="C145" r:id="rId29" location="/router?komponent=taotlus&amp;id=914541&amp;kuva=ava" display="https://pms.arib.pria.ee/pms-menetlus/ - /router?komponent=taotlus&amp;id=914541&amp;kuva=ava"/>
    <hyperlink ref="C146" r:id="rId30" location="/router?komponent=taotlus&amp;id=904487&amp;kuva=ava" display="https://pms.arib.pria.ee/pms-menetlus/ - /router?komponent=taotlus&amp;id=904487&amp;kuva=ava"/>
    <hyperlink ref="C147" r:id="rId31" location="/router?komponent=taotlus&amp;id=905091&amp;kuva=ava" display="https://pms.arib.pria.ee/pms-menetlus/ - /router?komponent=taotlus&amp;id=905091&amp;kuva=ava"/>
    <hyperlink ref="C148" r:id="rId32" location="/router?komponent=taotlus&amp;id=903414&amp;kuva=ava" display="https://pms.arib.pria.ee/pms-menetlus/ - /router?komponent=taotlus&amp;id=903414&amp;kuva=ava"/>
    <hyperlink ref="C149" r:id="rId33" location="/router?komponent=taotlus&amp;id=913386&amp;kuva=ava" display="https://pms.arib.pria.ee/pms-menetlus/ - /router?komponent=taotlus&amp;id=913386&amp;kuva=ava"/>
    <hyperlink ref="C150" r:id="rId34" location="/router?komponent=taotlus&amp;id=907143&amp;kuva=ava" display="https://pms.arib.pria.ee/pms-menetlus/ - /router?komponent=taotlus&amp;id=907143&amp;kuva=ava"/>
    <hyperlink ref="C151" r:id="rId35" location="/router?komponent=taotlus&amp;id=904587&amp;kuva=ava" display="https://pms.arib.pria.ee/pms-menetlus/ - /router?komponent=taotlus&amp;id=904587&amp;kuva=ava"/>
    <hyperlink ref="C153" r:id="rId36" location="/router?komponent=taotlus&amp;id=911398&amp;kuva=ava" display="https://pms.arib.pria.ee/pms-menetlus/ - /router?komponent=taotlus&amp;id=911398&amp;kuva=ava"/>
    <hyperlink ref="C154" r:id="rId37" location="/router?komponent=taotlus&amp;id=914227&amp;kuva=ava" display="https://pms.arib.pria.ee/pms-menetlus/ - /router?komponent=taotlus&amp;id=914227&amp;kuva=ava"/>
    <hyperlink ref="C156" r:id="rId38" location="/router?komponent=taotlus&amp;id=904071&amp;kuva=ava" display="https://pms.arib.pria.ee/pms-menetlus/ - /router?komponent=taotlus&amp;id=904071&amp;kuva=ava"/>
    <hyperlink ref="C155" r:id="rId39" location="/router?komponent=taotlus&amp;id=904165&amp;kuva=ava" display="https://pms.arib.pria.ee/pms-menetlus/ - /router?komponent=taotlus&amp;id=904165&amp;kuva=ava"/>
    <hyperlink ref="C157" r:id="rId40" location="/router?komponent=taotlus&amp;id=908621&amp;kuva=ava" display="https://pms.arib.pria.ee/pms-menetlus/ - /router?komponent=taotlus&amp;id=908621&amp;kuva=ava"/>
    <hyperlink ref="C158" r:id="rId41" location="/router?komponent=taotlus&amp;id=905323&amp;kuva=ava" display="https://pms.arib.pria.ee/pms-menetlus/ - /router?komponent=taotlus&amp;id=905323&amp;kuva=ava"/>
    <hyperlink ref="C159" r:id="rId42" location="/router?komponent=taotlus&amp;id=909912&amp;kuva=ava" display="https://pms.arib.pria.ee/pms-menetlus/ - /router?komponent=taotlus&amp;id=909912&amp;kuva=ava"/>
    <hyperlink ref="C169" r:id="rId43" location="/router?komponent=taotlus&amp;id=1281547&amp;kuva=ava" display="https://pms.arib.pria.ee/pms-menetlus/ - /router?komponent=taotlus&amp;id=1281547&amp;kuva=ava"/>
    <hyperlink ref="C170" r:id="rId44" location="/router?komponent=taotlus&amp;id=1280373&amp;kuva=ava" display="https://pms.arib.pria.ee/pms-menetlus/ - /router?komponent=taotlus&amp;id=1280373&amp;kuva=ava"/>
    <hyperlink ref="C171" r:id="rId45" location="/router?komponent=taotlus&amp;id=1280814&amp;kuva=ava" display="https://pms.arib.pria.ee/pms-menetlus/ - /router?komponent=taotlus&amp;id=1280814&amp;kuva=ava"/>
    <hyperlink ref="C172" r:id="rId46" location="/router?komponent=taotlus&amp;id=1278251&amp;kuva=ava" display="https://pms.arib.pria.ee/pms-menetlus/ - /router?komponent=taotlus&amp;id=1278251&amp;kuva=ava"/>
    <hyperlink ref="C173" r:id="rId47" location="/router?komponent=taotlus&amp;id=1279445&amp;kuva=ava" display="https://pms.arib.pria.ee/pms-menetlus/ - /router?komponent=taotlus&amp;id=1279445&amp;kuva=ava"/>
    <hyperlink ref="C174" r:id="rId48" location="/router?komponent=taotlus&amp;id=1280417&amp;kuva=ava" display="https://pms.arib.pria.ee/pms-menetlus/ - /router?komponent=taotlus&amp;id=1280417&amp;kuva=ava"/>
    <hyperlink ref="C175" r:id="rId49" location="/router?komponent=taotlus&amp;id=1280432&amp;kuva=ava" display="https://pms.arib.pria.ee/pms-menetlus/ - /router?komponent=taotlus&amp;id=1280432&amp;kuva=ava"/>
    <hyperlink ref="C176" r:id="rId50" location="/router?komponent=taotlus&amp;id=1281306&amp;kuva=ava" display="https://pms.arib.pria.ee/pms-menetlus/ - /router?komponent=taotlus&amp;id=1281306&amp;kuva=ava"/>
    <hyperlink ref="C177" r:id="rId51" location="/router?komponent=taotlus&amp;id=1281751&amp;kuva=ava" display="https://pms.arib.pria.ee/pms-menetlus/ - /router?komponent=taotlus&amp;id=1281751&amp;kuva=ava"/>
    <hyperlink ref="C178" r:id="rId52" location="/router?komponent=taotlus&amp;id=1280442&amp;kuva=ava" display="https://pms.arib.pria.ee/pms-menetlus/ - /router?komponent=taotlus&amp;id=1280442&amp;kuva=ava"/>
    <hyperlink ref="C179" r:id="rId53" location="/router?komponent=taotlus&amp;id=1282061&amp;kuva=ava" display="https://pms.arib.pria.ee/pms-menetlus/ - /router?komponent=taotlus&amp;id=1282061&amp;kuva=ava"/>
    <hyperlink ref="C180" r:id="rId54" location="/router?komponent=taotlus&amp;id=1280372&amp;kuva=ava" display="https://pms.arib.pria.ee/pms-menetlus/ - /router?komponent=taotlus&amp;id=1280372&amp;kuva=ava"/>
    <hyperlink ref="C181" r:id="rId55" location="/router?komponent=taotlus&amp;id=1281544&amp;kuva=ava" display="https://pms.arib.pria.ee/pms-menetlus/ - /router?komponent=taotlus&amp;id=1281544&amp;kuva=ava"/>
    <hyperlink ref="C182" r:id="rId56" location="/router?komponent=taotlus&amp;id=1280154&amp;kuva=ava" display="https://pms.arib.pria.ee/pms-menetlus/ - /router?komponent=taotlus&amp;id=1280154&amp;kuva=ava"/>
    <hyperlink ref="C183" r:id="rId57" location="/router?komponent=taotlus&amp;id=1282549&amp;kuva=ava" display="https://pms.arib.pria.ee/pms-menetlus/ - /router?komponent=taotlus&amp;id=1282549&amp;kuva=ava"/>
    <hyperlink ref="C184" r:id="rId58" location="/router?komponent=taotlus&amp;id=1282902&amp;kuva=ava" display="https://pms.arib.pria.ee/pms-menetlus/ - /router?komponent=taotlus&amp;id=1282902&amp;kuva=ava"/>
  </hyperlinks>
  <pageMargins left="0.7" right="0.7" top="0.75" bottom="0.75" header="0.3" footer="0.3"/>
  <pageSetup orientation="portrait"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Normal="100" workbookViewId="0">
      <pane ySplit="2" topLeftCell="A267" activePane="bottomLeft" state="frozen"/>
      <selection pane="bottomLeft" activeCell="B274" sqref="B274"/>
    </sheetView>
  </sheetViews>
  <sheetFormatPr defaultRowHeight="15" x14ac:dyDescent="0.25"/>
  <cols>
    <col min="1" max="1" width="16.140625" bestFit="1" customWidth="1"/>
    <col min="2" max="2" width="58" style="20" customWidth="1"/>
    <col min="3" max="3" width="18.140625" customWidth="1"/>
    <col min="4" max="4" width="13.140625" bestFit="1" customWidth="1"/>
    <col min="5" max="5" width="13.85546875" customWidth="1"/>
    <col min="6" max="6" width="13.140625" customWidth="1"/>
  </cols>
  <sheetData>
    <row r="1" spans="1:5" ht="15.75" x14ac:dyDescent="0.25">
      <c r="A1" s="819" t="s">
        <v>20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2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2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2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2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2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2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2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2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2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2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2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2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2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2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2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.75" thickBot="1" x14ac:dyDescent="0.3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2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2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2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2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2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2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2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2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2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2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2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2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2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2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2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2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2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2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2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2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2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2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2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2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2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.75" thickBot="1" x14ac:dyDescent="0.3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2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2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2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2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2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2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2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2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2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2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.75" thickBot="1" x14ac:dyDescent="0.3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2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2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2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2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2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2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2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2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2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2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2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2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2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2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2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2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.75" thickBot="1" x14ac:dyDescent="0.3">
      <c r="A73" s="497" t="s">
        <v>168</v>
      </c>
      <c r="B73" s="498" t="s">
        <v>226</v>
      </c>
      <c r="C73" s="106" t="s">
        <v>229</v>
      </c>
      <c r="D73" s="292">
        <v>28.08</v>
      </c>
      <c r="E73" s="119" t="s">
        <v>420</v>
      </c>
    </row>
    <row r="74" spans="1:6" x14ac:dyDescent="0.25">
      <c r="A74" s="503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25">
      <c r="A75" s="502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25">
      <c r="A76" s="502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25">
      <c r="A77" s="502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25">
      <c r="A78" s="502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25">
      <c r="A79" s="502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25">
      <c r="A80" s="502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25">
      <c r="A81" s="502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25">
      <c r="A82" s="502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25">
      <c r="A83" s="502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25">
      <c r="A84" s="502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25">
      <c r="A85" s="502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25">
      <c r="A86" s="502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25">
      <c r="A87" s="502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25">
      <c r="A88" s="502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25">
      <c r="A89" s="502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25">
      <c r="A90" s="502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.75" thickBot="1" x14ac:dyDescent="0.3">
      <c r="A91" s="504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25">
      <c r="A92" s="499" t="s">
        <v>868</v>
      </c>
      <c r="B92" s="500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25">
      <c r="A93" s="501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25">
      <c r="A94" s="501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25">
      <c r="A95" s="501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25">
      <c r="A96" s="501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25">
      <c r="A97" s="501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25">
      <c r="A98" s="501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25">
      <c r="A99" s="501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25">
      <c r="A100" s="502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25">
      <c r="A101" s="501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25">
      <c r="A102" s="501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25">
      <c r="A103" s="501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7"/>
    </row>
    <row r="104" spans="1:7" x14ac:dyDescent="0.25">
      <c r="A104" s="501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25">
      <c r="A105" s="501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25">
      <c r="A106" s="501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25">
      <c r="A107" s="501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25">
      <c r="A108" s="501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25">
      <c r="A109" s="502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25">
      <c r="A110" s="501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25">
      <c r="A111" s="501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25">
      <c r="A112" s="501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25">
      <c r="A113" s="501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25">
      <c r="A114" s="501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25">
      <c r="A115" s="501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25">
      <c r="A116" s="501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25">
      <c r="A117" s="501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25">
      <c r="A118" s="502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25">
      <c r="A119" s="501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25">
      <c r="A120" s="501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25">
      <c r="A121" s="501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.75" thickBot="1" x14ac:dyDescent="0.3">
      <c r="A122" s="532" t="s">
        <v>868</v>
      </c>
      <c r="B122" s="533" t="s">
        <v>187</v>
      </c>
      <c r="C122" s="106" t="str">
        <f>"619217372546"</f>
        <v>619217372546</v>
      </c>
      <c r="D122" s="376">
        <v>28.87</v>
      </c>
      <c r="E122" s="384" t="s">
        <v>420</v>
      </c>
      <c r="F122" s="472" t="s">
        <v>586</v>
      </c>
    </row>
    <row r="123" spans="1:6" x14ac:dyDescent="0.2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2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2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2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2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2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2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2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2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2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2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2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2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2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2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2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2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2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2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2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2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2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2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2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2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2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2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2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2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2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2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2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.75" thickBot="1" x14ac:dyDescent="0.3">
      <c r="A155" s="235" t="s">
        <v>1019</v>
      </c>
      <c r="B155" s="481" t="s">
        <v>226</v>
      </c>
      <c r="C155" s="106" t="s">
        <v>1052</v>
      </c>
      <c r="D155" s="179" t="s">
        <v>967</v>
      </c>
      <c r="E155" s="384" t="s">
        <v>420</v>
      </c>
      <c r="F155" s="374" t="s">
        <v>1053</v>
      </c>
    </row>
    <row r="156" spans="1:6" ht="15.75" x14ac:dyDescent="0.25">
      <c r="A156" s="617" t="s">
        <v>1133</v>
      </c>
      <c r="B156" s="2" t="s">
        <v>1134</v>
      </c>
      <c r="C156" s="5">
        <v>19201800644</v>
      </c>
      <c r="D156" s="620">
        <v>3.24</v>
      </c>
      <c r="E156" s="228" t="s">
        <v>419</v>
      </c>
      <c r="F156" s="2"/>
    </row>
    <row r="157" spans="1:6" ht="15.75" x14ac:dyDescent="0.25">
      <c r="A157" s="617" t="s">
        <v>1133</v>
      </c>
      <c r="B157" s="2" t="s">
        <v>1134</v>
      </c>
      <c r="C157" s="5">
        <v>19201800645</v>
      </c>
      <c r="D157" s="620">
        <v>3.18</v>
      </c>
      <c r="E157" s="225" t="s">
        <v>419</v>
      </c>
      <c r="F157" s="2"/>
    </row>
    <row r="158" spans="1:6" ht="15.75" x14ac:dyDescent="0.25">
      <c r="A158" s="617" t="s">
        <v>1133</v>
      </c>
      <c r="B158" s="2" t="s">
        <v>1134</v>
      </c>
      <c r="C158" s="5">
        <v>19201800605</v>
      </c>
      <c r="D158" s="620">
        <v>3.04</v>
      </c>
      <c r="E158" s="225" t="s">
        <v>419</v>
      </c>
      <c r="F158" s="2"/>
    </row>
    <row r="159" spans="1:6" ht="15.75" x14ac:dyDescent="0.25">
      <c r="A159" s="617" t="s">
        <v>1133</v>
      </c>
      <c r="B159" s="2" t="s">
        <v>1134</v>
      </c>
      <c r="C159" s="5">
        <v>19201800619</v>
      </c>
      <c r="D159" s="620">
        <v>2.99</v>
      </c>
      <c r="E159" s="225" t="s">
        <v>419</v>
      </c>
      <c r="F159" s="2"/>
    </row>
    <row r="160" spans="1:6" ht="15.75" x14ac:dyDescent="0.25">
      <c r="A160" s="617" t="s">
        <v>1133</v>
      </c>
      <c r="B160" s="2" t="s">
        <v>1134</v>
      </c>
      <c r="C160" s="5">
        <v>19201800612</v>
      </c>
      <c r="D160" s="620">
        <v>2.95</v>
      </c>
      <c r="E160" s="225" t="s">
        <v>419</v>
      </c>
      <c r="F160" s="2"/>
    </row>
    <row r="161" spans="1:6" ht="15.75" x14ac:dyDescent="0.25">
      <c r="A161" s="617" t="s">
        <v>1133</v>
      </c>
      <c r="B161" s="2" t="s">
        <v>1134</v>
      </c>
      <c r="C161" s="5">
        <v>19201800593</v>
      </c>
      <c r="D161" s="620">
        <v>2.92</v>
      </c>
      <c r="E161" s="225" t="s">
        <v>419</v>
      </c>
      <c r="F161" s="2"/>
    </row>
    <row r="162" spans="1:6" ht="15.75" x14ac:dyDescent="0.25">
      <c r="A162" s="617" t="s">
        <v>1133</v>
      </c>
      <c r="B162" s="2" t="s">
        <v>1134</v>
      </c>
      <c r="C162" s="5">
        <v>19201800607</v>
      </c>
      <c r="D162" s="620">
        <v>2.91</v>
      </c>
      <c r="E162" s="225" t="s">
        <v>419</v>
      </c>
      <c r="F162" s="2"/>
    </row>
    <row r="163" spans="1:6" ht="15.75" x14ac:dyDescent="0.25">
      <c r="A163" s="617" t="s">
        <v>1133</v>
      </c>
      <c r="B163" s="2" t="s">
        <v>1134</v>
      </c>
      <c r="C163" s="5">
        <v>19201800544</v>
      </c>
      <c r="D163" s="620">
        <v>2.89</v>
      </c>
      <c r="E163" s="225" t="s">
        <v>419</v>
      </c>
      <c r="F163" s="2"/>
    </row>
    <row r="164" spans="1:6" ht="15.75" x14ac:dyDescent="0.25">
      <c r="A164" s="617" t="s">
        <v>1133</v>
      </c>
      <c r="B164" s="2" t="s">
        <v>1134</v>
      </c>
      <c r="C164" s="5">
        <v>19201800632</v>
      </c>
      <c r="D164" s="620">
        <v>2.88</v>
      </c>
      <c r="E164" s="225" t="s">
        <v>419</v>
      </c>
      <c r="F164" s="2"/>
    </row>
    <row r="165" spans="1:6" ht="15.75" x14ac:dyDescent="0.25">
      <c r="A165" s="617" t="s">
        <v>1133</v>
      </c>
      <c r="B165" s="2" t="s">
        <v>1134</v>
      </c>
      <c r="C165" s="5">
        <v>19201800583</v>
      </c>
      <c r="D165" s="620">
        <v>2.76</v>
      </c>
      <c r="E165" s="226" t="s">
        <v>420</v>
      </c>
      <c r="F165" s="2"/>
    </row>
    <row r="166" spans="1:6" ht="15.75" x14ac:dyDescent="0.25">
      <c r="A166" s="617" t="s">
        <v>1133</v>
      </c>
      <c r="B166" s="2" t="s">
        <v>1134</v>
      </c>
      <c r="C166" s="5">
        <v>19201800641</v>
      </c>
      <c r="D166" s="620">
        <v>2.68</v>
      </c>
      <c r="E166" s="226" t="s">
        <v>420</v>
      </c>
      <c r="F166" s="2"/>
    </row>
    <row r="167" spans="1:6" ht="15.75" x14ac:dyDescent="0.25">
      <c r="A167" s="617" t="s">
        <v>1133</v>
      </c>
      <c r="B167" s="2" t="s">
        <v>1134</v>
      </c>
      <c r="C167" s="5">
        <v>19201800578</v>
      </c>
      <c r="D167" s="620">
        <v>2.67</v>
      </c>
      <c r="E167" s="226" t="s">
        <v>420</v>
      </c>
      <c r="F167" s="2"/>
    </row>
    <row r="168" spans="1:6" ht="15.75" x14ac:dyDescent="0.25">
      <c r="A168" s="617" t="s">
        <v>1133</v>
      </c>
      <c r="B168" s="2" t="s">
        <v>1134</v>
      </c>
      <c r="C168" s="5">
        <v>19201800567</v>
      </c>
      <c r="D168" s="620">
        <v>2.62</v>
      </c>
      <c r="E168" s="226" t="s">
        <v>420</v>
      </c>
      <c r="F168" s="2"/>
    </row>
    <row r="169" spans="1:6" ht="15.75" x14ac:dyDescent="0.25">
      <c r="A169" s="617" t="s">
        <v>1133</v>
      </c>
      <c r="B169" s="2" t="s">
        <v>1134</v>
      </c>
      <c r="C169" s="5">
        <v>19201800590</v>
      </c>
      <c r="D169" s="620">
        <v>2.59</v>
      </c>
      <c r="E169" s="226" t="s">
        <v>420</v>
      </c>
      <c r="F169" s="2"/>
    </row>
    <row r="170" spans="1:6" ht="15.75" x14ac:dyDescent="0.25">
      <c r="A170" s="617" t="s">
        <v>1133</v>
      </c>
      <c r="B170" s="2" t="s">
        <v>1134</v>
      </c>
      <c r="C170" s="5">
        <v>19201800553</v>
      </c>
      <c r="D170" s="620">
        <v>2.4900000000000002</v>
      </c>
      <c r="E170" s="226" t="s">
        <v>420</v>
      </c>
      <c r="F170" s="2"/>
    </row>
    <row r="171" spans="1:6" ht="15.75" x14ac:dyDescent="0.25">
      <c r="A171" s="617" t="s">
        <v>1133</v>
      </c>
      <c r="B171" s="2" t="s">
        <v>1134</v>
      </c>
      <c r="C171" s="5">
        <v>19201800618</v>
      </c>
      <c r="D171" s="620">
        <v>2.44</v>
      </c>
      <c r="E171" s="226" t="s">
        <v>420</v>
      </c>
      <c r="F171" s="2"/>
    </row>
    <row r="172" spans="1:6" ht="15.75" x14ac:dyDescent="0.25">
      <c r="A172" s="617" t="s">
        <v>1133</v>
      </c>
      <c r="B172" s="2" t="s">
        <v>1134</v>
      </c>
      <c r="C172" s="5">
        <v>19201800625</v>
      </c>
      <c r="D172" s="620">
        <v>2.4300000000000002</v>
      </c>
      <c r="E172" s="226" t="s">
        <v>420</v>
      </c>
      <c r="F172" s="2"/>
    </row>
    <row r="173" spans="1:6" ht="15.75" x14ac:dyDescent="0.25">
      <c r="A173" s="617" t="s">
        <v>1133</v>
      </c>
      <c r="B173" s="2" t="s">
        <v>1134</v>
      </c>
      <c r="C173" s="5">
        <v>19201800546</v>
      </c>
      <c r="D173" s="620">
        <v>2.42</v>
      </c>
      <c r="E173" s="226" t="s">
        <v>420</v>
      </c>
      <c r="F173" s="2"/>
    </row>
    <row r="174" spans="1:6" ht="15.75" x14ac:dyDescent="0.25">
      <c r="A174" s="617" t="s">
        <v>1133</v>
      </c>
      <c r="B174" s="2" t="s">
        <v>1134</v>
      </c>
      <c r="C174" s="5">
        <v>19201800561</v>
      </c>
      <c r="D174" s="620">
        <v>2.41</v>
      </c>
      <c r="E174" s="226" t="s">
        <v>420</v>
      </c>
      <c r="F174" s="2"/>
    </row>
    <row r="175" spans="1:6" ht="15.75" x14ac:dyDescent="0.25">
      <c r="A175" s="617" t="s">
        <v>1133</v>
      </c>
      <c r="B175" s="2" t="s">
        <v>1134</v>
      </c>
      <c r="C175" s="5">
        <v>19201800617</v>
      </c>
      <c r="D175" s="620">
        <v>2.39</v>
      </c>
      <c r="E175" s="226" t="s">
        <v>420</v>
      </c>
      <c r="F175" s="2"/>
    </row>
    <row r="176" spans="1:6" ht="15.75" x14ac:dyDescent="0.25">
      <c r="A176" s="617" t="s">
        <v>1133</v>
      </c>
      <c r="B176" s="2" t="s">
        <v>1134</v>
      </c>
      <c r="C176" s="5">
        <v>19201800594</v>
      </c>
      <c r="D176" s="620">
        <v>2.36</v>
      </c>
      <c r="E176" s="226" t="s">
        <v>420</v>
      </c>
      <c r="F176" s="2"/>
    </row>
    <row r="177" spans="1:6" ht="15.75" x14ac:dyDescent="0.25">
      <c r="A177" s="617" t="s">
        <v>1133</v>
      </c>
      <c r="B177" s="2" t="s">
        <v>1134</v>
      </c>
      <c r="C177" s="5">
        <v>19201800600</v>
      </c>
      <c r="D177" s="620">
        <v>2.34</v>
      </c>
      <c r="E177" s="226" t="s">
        <v>420</v>
      </c>
      <c r="F177" s="2"/>
    </row>
    <row r="178" spans="1:6" ht="15.75" x14ac:dyDescent="0.25">
      <c r="A178" s="617" t="s">
        <v>1133</v>
      </c>
      <c r="B178" s="2" t="s">
        <v>1134</v>
      </c>
      <c r="C178" s="5">
        <v>19201800633</v>
      </c>
      <c r="D178" s="620">
        <v>2.2999999999999998</v>
      </c>
      <c r="E178" s="384" t="s">
        <v>420</v>
      </c>
      <c r="F178" s="2"/>
    </row>
    <row r="179" spans="1:6" ht="15.75" x14ac:dyDescent="0.25">
      <c r="A179" s="617" t="s">
        <v>1133</v>
      </c>
      <c r="B179" s="2" t="s">
        <v>1134</v>
      </c>
      <c r="C179" s="5">
        <v>19201800604</v>
      </c>
      <c r="D179" s="620">
        <v>2.29</v>
      </c>
      <c r="E179" s="226" t="s">
        <v>420</v>
      </c>
      <c r="F179" s="2"/>
    </row>
    <row r="180" spans="1:6" ht="15.75" x14ac:dyDescent="0.25">
      <c r="A180" s="617" t="s">
        <v>1133</v>
      </c>
      <c r="B180" s="2" t="s">
        <v>1134</v>
      </c>
      <c r="C180" s="5">
        <v>19201800609</v>
      </c>
      <c r="D180" s="620">
        <v>2.23</v>
      </c>
      <c r="E180" s="226" t="s">
        <v>420</v>
      </c>
      <c r="F180" s="2"/>
    </row>
    <row r="181" spans="1:6" ht="15.75" x14ac:dyDescent="0.25">
      <c r="A181" s="617" t="s">
        <v>1133</v>
      </c>
      <c r="B181" s="2" t="s">
        <v>1134</v>
      </c>
      <c r="C181" s="5">
        <v>19201800570</v>
      </c>
      <c r="D181" s="620">
        <v>2.12</v>
      </c>
      <c r="E181" s="226" t="s">
        <v>420</v>
      </c>
      <c r="F181" s="2"/>
    </row>
    <row r="182" spans="1:6" ht="15.75" x14ac:dyDescent="0.25">
      <c r="A182" s="617" t="s">
        <v>1133</v>
      </c>
      <c r="B182" s="2" t="s">
        <v>1134</v>
      </c>
      <c r="C182" s="5">
        <v>19201800624</v>
      </c>
      <c r="D182" s="2" t="s">
        <v>967</v>
      </c>
      <c r="E182" s="384" t="s">
        <v>420</v>
      </c>
      <c r="F182" s="2"/>
    </row>
    <row r="183" spans="1:6" x14ac:dyDescent="0.25">
      <c r="A183" s="2" t="s">
        <v>1147</v>
      </c>
      <c r="B183" s="633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25">
      <c r="A184" s="2" t="s">
        <v>1147</v>
      </c>
      <c r="B184" s="633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25">
      <c r="A185" s="2" t="s">
        <v>1147</v>
      </c>
      <c r="B185" s="633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25">
      <c r="A186" s="2" t="s">
        <v>1147</v>
      </c>
      <c r="B186" s="633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25">
      <c r="A187" s="2" t="s">
        <v>1147</v>
      </c>
      <c r="B187" s="633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75" x14ac:dyDescent="0.25">
      <c r="A188" s="634" t="s">
        <v>1147</v>
      </c>
      <c r="B188" s="633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25">
      <c r="A189" s="2" t="s">
        <v>1147</v>
      </c>
      <c r="B189" s="633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25">
      <c r="A190" s="2" t="s">
        <v>1147</v>
      </c>
      <c r="B190" s="633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25">
      <c r="A191" s="2" t="s">
        <v>1147</v>
      </c>
      <c r="B191" s="633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25">
      <c r="A192" s="2" t="s">
        <v>1147</v>
      </c>
      <c r="B192" s="633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25">
      <c r="A193" s="2" t="s">
        <v>1147</v>
      </c>
      <c r="B193" s="633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25">
      <c r="A194" s="2" t="s">
        <v>1147</v>
      </c>
      <c r="B194" s="633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25">
      <c r="A195" s="2" t="s">
        <v>1147</v>
      </c>
      <c r="B195" s="633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25">
      <c r="A196" s="2" t="s">
        <v>1147</v>
      </c>
      <c r="B196" s="633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25">
      <c r="A197" s="2" t="s">
        <v>1147</v>
      </c>
      <c r="B197" s="633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25">
      <c r="A198" s="2" t="s">
        <v>1147</v>
      </c>
      <c r="B198" s="633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25">
      <c r="A199" s="2" t="s">
        <v>1147</v>
      </c>
      <c r="B199" s="633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75" x14ac:dyDescent="0.25">
      <c r="A200" s="634" t="s">
        <v>1147</v>
      </c>
      <c r="B200" s="633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25">
      <c r="A201" s="2" t="s">
        <v>1147</v>
      </c>
      <c r="B201" s="633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25">
      <c r="A202" s="2" t="s">
        <v>1147</v>
      </c>
      <c r="B202" s="633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25">
      <c r="A203" s="26" t="s">
        <v>1197</v>
      </c>
      <c r="B203" s="11" t="s">
        <v>1146</v>
      </c>
      <c r="C203" s="2">
        <v>19201900538</v>
      </c>
      <c r="D203" s="701">
        <v>3.32</v>
      </c>
      <c r="E203" s="301" t="s">
        <v>419</v>
      </c>
      <c r="F203" s="2"/>
    </row>
    <row r="204" spans="1:6" x14ac:dyDescent="0.25">
      <c r="A204" s="26" t="s">
        <v>1197</v>
      </c>
      <c r="B204" s="11" t="s">
        <v>1146</v>
      </c>
      <c r="C204" s="2">
        <v>19201900563</v>
      </c>
      <c r="D204" s="701">
        <v>3.28</v>
      </c>
      <c r="E204" s="301" t="s">
        <v>419</v>
      </c>
      <c r="F204" s="2"/>
    </row>
    <row r="205" spans="1:6" x14ac:dyDescent="0.2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2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2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2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2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2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2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2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2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2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2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2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2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2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2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2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2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2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2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2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2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2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2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2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2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2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2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2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25">
      <c r="A233" s="656" t="s">
        <v>1200</v>
      </c>
      <c r="B233" s="630" t="s">
        <v>1134</v>
      </c>
      <c r="C233" s="683">
        <v>19201900275</v>
      </c>
      <c r="D233" s="703">
        <v>3.41</v>
      </c>
      <c r="E233" s="702" t="s">
        <v>419</v>
      </c>
      <c r="F233" s="630"/>
    </row>
    <row r="234" spans="1:6" x14ac:dyDescent="0.25">
      <c r="A234" s="656" t="s">
        <v>1200</v>
      </c>
      <c r="B234" s="630" t="s">
        <v>1134</v>
      </c>
      <c r="C234" s="683">
        <v>19201900280</v>
      </c>
      <c r="D234" s="703">
        <v>3.22</v>
      </c>
      <c r="E234" s="702" t="s">
        <v>419</v>
      </c>
      <c r="F234" s="630"/>
    </row>
    <row r="235" spans="1:6" x14ac:dyDescent="0.25">
      <c r="A235" s="656" t="s">
        <v>1200</v>
      </c>
      <c r="B235" s="630" t="s">
        <v>1134</v>
      </c>
      <c r="C235" s="683">
        <v>19201900399</v>
      </c>
      <c r="D235" s="703">
        <v>3.08</v>
      </c>
      <c r="E235" s="702" t="s">
        <v>419</v>
      </c>
      <c r="F235" s="630"/>
    </row>
    <row r="236" spans="1:6" x14ac:dyDescent="0.25">
      <c r="A236" s="656" t="s">
        <v>1200</v>
      </c>
      <c r="B236" s="630" t="s">
        <v>1134</v>
      </c>
      <c r="C236" s="683">
        <v>19201900242</v>
      </c>
      <c r="D236" s="703">
        <v>3.07</v>
      </c>
      <c r="E236" s="702" t="s">
        <v>419</v>
      </c>
      <c r="F236" s="630"/>
    </row>
    <row r="237" spans="1:6" x14ac:dyDescent="0.25">
      <c r="A237" s="656" t="s">
        <v>1200</v>
      </c>
      <c r="B237" s="630" t="s">
        <v>1134</v>
      </c>
      <c r="C237" s="683">
        <v>19201900261</v>
      </c>
      <c r="D237" s="703">
        <v>3.06</v>
      </c>
      <c r="E237" s="702" t="s">
        <v>419</v>
      </c>
      <c r="F237" s="630"/>
    </row>
    <row r="238" spans="1:6" x14ac:dyDescent="0.25">
      <c r="A238" s="656" t="s">
        <v>1200</v>
      </c>
      <c r="B238" s="630" t="s">
        <v>1134</v>
      </c>
      <c r="C238" s="683">
        <v>19201900397</v>
      </c>
      <c r="D238" s="703">
        <v>3.01</v>
      </c>
      <c r="E238" s="702" t="s">
        <v>419</v>
      </c>
      <c r="F238" s="630"/>
    </row>
    <row r="239" spans="1:6" x14ac:dyDescent="0.25">
      <c r="A239" s="656" t="s">
        <v>1200</v>
      </c>
      <c r="B239" s="630" t="s">
        <v>1134</v>
      </c>
      <c r="C239" s="683">
        <v>19201900281</v>
      </c>
      <c r="D239" s="703">
        <v>3</v>
      </c>
      <c r="E239" s="702" t="s">
        <v>419</v>
      </c>
      <c r="F239" s="630"/>
    </row>
    <row r="240" spans="1:6" x14ac:dyDescent="0.25">
      <c r="A240" s="656" t="s">
        <v>1200</v>
      </c>
      <c r="B240" s="630" t="s">
        <v>1134</v>
      </c>
      <c r="C240" s="683">
        <v>19201900259</v>
      </c>
      <c r="D240" s="703">
        <v>2.95</v>
      </c>
      <c r="E240" s="702" t="s">
        <v>419</v>
      </c>
      <c r="F240" s="630"/>
    </row>
    <row r="241" spans="1:6" x14ac:dyDescent="0.25">
      <c r="A241" s="656" t="s">
        <v>1200</v>
      </c>
      <c r="B241" s="630" t="s">
        <v>1134</v>
      </c>
      <c r="C241" s="683">
        <v>19201900269</v>
      </c>
      <c r="D241" s="703">
        <v>2.95</v>
      </c>
      <c r="E241" s="702" t="s">
        <v>419</v>
      </c>
      <c r="F241" s="630"/>
    </row>
    <row r="242" spans="1:6" x14ac:dyDescent="0.25">
      <c r="A242" s="656" t="s">
        <v>1200</v>
      </c>
      <c r="B242" s="630" t="s">
        <v>1134</v>
      </c>
      <c r="C242" s="683">
        <v>19201900288</v>
      </c>
      <c r="D242" s="703">
        <v>2.92</v>
      </c>
      <c r="E242" s="702" t="s">
        <v>419</v>
      </c>
      <c r="F242" s="630"/>
    </row>
    <row r="243" spans="1:6" x14ac:dyDescent="0.25">
      <c r="A243" s="656" t="s">
        <v>1200</v>
      </c>
      <c r="B243" s="630" t="s">
        <v>1134</v>
      </c>
      <c r="C243" s="683">
        <v>19201900255</v>
      </c>
      <c r="D243" s="703">
        <v>2.85</v>
      </c>
      <c r="E243" s="702" t="s">
        <v>419</v>
      </c>
      <c r="F243" s="630"/>
    </row>
    <row r="244" spans="1:6" x14ac:dyDescent="0.25">
      <c r="A244" s="656" t="s">
        <v>1200</v>
      </c>
      <c r="B244" s="630" t="s">
        <v>1134</v>
      </c>
      <c r="C244" s="683">
        <v>19201900278</v>
      </c>
      <c r="D244" s="703">
        <v>2.84</v>
      </c>
      <c r="E244" s="702" t="s">
        <v>419</v>
      </c>
      <c r="F244" s="630"/>
    </row>
    <row r="245" spans="1:6" x14ac:dyDescent="0.25">
      <c r="A245" s="656" t="s">
        <v>1200</v>
      </c>
      <c r="B245" s="630" t="s">
        <v>1134</v>
      </c>
      <c r="C245" s="683">
        <v>19201900262</v>
      </c>
      <c r="D245" s="703">
        <v>2.81</v>
      </c>
      <c r="E245" s="702" t="s">
        <v>419</v>
      </c>
      <c r="F245" s="630"/>
    </row>
    <row r="246" spans="1:6" x14ac:dyDescent="0.25">
      <c r="A246" s="656" t="s">
        <v>1200</v>
      </c>
      <c r="B246" s="630" t="s">
        <v>1134</v>
      </c>
      <c r="C246" s="683">
        <v>19201900279</v>
      </c>
      <c r="D246" s="703">
        <v>2.78</v>
      </c>
      <c r="E246" s="702" t="s">
        <v>419</v>
      </c>
      <c r="F246" s="630"/>
    </row>
    <row r="247" spans="1:6" x14ac:dyDescent="0.25">
      <c r="A247" s="656" t="s">
        <v>1200</v>
      </c>
      <c r="B247" s="630" t="s">
        <v>1134</v>
      </c>
      <c r="C247" s="683">
        <v>19201900274</v>
      </c>
      <c r="D247" s="679">
        <v>2.78</v>
      </c>
      <c r="E247" s="684" t="s">
        <v>420</v>
      </c>
      <c r="F247" s="2"/>
    </row>
    <row r="248" spans="1:6" x14ac:dyDescent="0.25">
      <c r="A248" s="656" t="s">
        <v>1200</v>
      </c>
      <c r="B248" s="630" t="s">
        <v>1134</v>
      </c>
      <c r="C248" s="683">
        <v>19201900400</v>
      </c>
      <c r="D248" s="679">
        <v>2.78</v>
      </c>
      <c r="E248" s="684" t="s">
        <v>420</v>
      </c>
      <c r="F248" s="2"/>
    </row>
    <row r="249" spans="1:6" x14ac:dyDescent="0.25">
      <c r="A249" s="656" t="s">
        <v>1200</v>
      </c>
      <c r="B249" s="630" t="s">
        <v>1134</v>
      </c>
      <c r="C249" s="683">
        <v>19201900285</v>
      </c>
      <c r="D249" s="679">
        <v>2.73</v>
      </c>
      <c r="E249" s="684" t="s">
        <v>420</v>
      </c>
      <c r="F249" s="2"/>
    </row>
    <row r="250" spans="1:6" x14ac:dyDescent="0.25">
      <c r="A250" s="656" t="s">
        <v>1200</v>
      </c>
      <c r="B250" s="630" t="s">
        <v>1134</v>
      </c>
      <c r="C250" s="683">
        <v>19201900292</v>
      </c>
      <c r="D250" s="679">
        <v>2.68</v>
      </c>
      <c r="E250" s="684" t="s">
        <v>420</v>
      </c>
      <c r="F250" s="2"/>
    </row>
    <row r="251" spans="1:6" x14ac:dyDescent="0.25">
      <c r="A251" s="656" t="s">
        <v>1200</v>
      </c>
      <c r="B251" s="630" t="s">
        <v>1134</v>
      </c>
      <c r="C251" s="683">
        <v>19201900402</v>
      </c>
      <c r="D251" s="679">
        <v>2.66</v>
      </c>
      <c r="E251" s="684" t="s">
        <v>420</v>
      </c>
      <c r="F251" s="2"/>
    </row>
    <row r="252" spans="1:6" x14ac:dyDescent="0.25">
      <c r="A252" s="656" t="s">
        <v>1200</v>
      </c>
      <c r="B252" s="630" t="s">
        <v>1134</v>
      </c>
      <c r="C252" s="683">
        <v>19201900265</v>
      </c>
      <c r="D252" s="679">
        <v>2.62</v>
      </c>
      <c r="E252" s="684" t="s">
        <v>420</v>
      </c>
      <c r="F252" s="2"/>
    </row>
    <row r="253" spans="1:6" x14ac:dyDescent="0.25">
      <c r="A253" s="656" t="s">
        <v>1200</v>
      </c>
      <c r="B253" s="630" t="s">
        <v>1134</v>
      </c>
      <c r="C253" s="683">
        <v>19201900282</v>
      </c>
      <c r="D253" s="679">
        <v>2.61</v>
      </c>
      <c r="E253" s="684" t="s">
        <v>420</v>
      </c>
      <c r="F253" s="2"/>
    </row>
    <row r="254" spans="1:6" x14ac:dyDescent="0.25">
      <c r="A254" s="656" t="s">
        <v>1200</v>
      </c>
      <c r="B254" s="630" t="s">
        <v>1134</v>
      </c>
      <c r="C254" s="683">
        <v>19201900283</v>
      </c>
      <c r="D254" s="679">
        <v>2.58</v>
      </c>
      <c r="E254" s="684" t="s">
        <v>420</v>
      </c>
      <c r="F254" s="2"/>
    </row>
    <row r="255" spans="1:6" x14ac:dyDescent="0.25">
      <c r="A255" s="656" t="s">
        <v>1200</v>
      </c>
      <c r="B255" s="630" t="s">
        <v>1134</v>
      </c>
      <c r="C255" s="683">
        <v>19201900290</v>
      </c>
      <c r="D255" s="679">
        <v>2.57</v>
      </c>
      <c r="E255" s="684" t="s">
        <v>420</v>
      </c>
      <c r="F255" s="2"/>
    </row>
    <row r="256" spans="1:6" x14ac:dyDescent="0.25">
      <c r="A256" s="656" t="s">
        <v>1200</v>
      </c>
      <c r="B256" s="630" t="s">
        <v>1134</v>
      </c>
      <c r="C256" s="683">
        <v>19201900263</v>
      </c>
      <c r="D256" s="679">
        <v>2.52</v>
      </c>
      <c r="E256" s="684" t="s">
        <v>420</v>
      </c>
      <c r="F256" s="2"/>
    </row>
    <row r="257" spans="1:7" x14ac:dyDescent="0.25">
      <c r="A257" s="656" t="s">
        <v>1200</v>
      </c>
      <c r="B257" s="630" t="s">
        <v>1134</v>
      </c>
      <c r="C257" s="683">
        <v>19201900253</v>
      </c>
      <c r="D257" s="679">
        <v>2.4900000000000002</v>
      </c>
      <c r="E257" s="684" t="s">
        <v>420</v>
      </c>
      <c r="F257" s="2"/>
    </row>
    <row r="258" spans="1:7" x14ac:dyDescent="0.25">
      <c r="A258" s="656" t="s">
        <v>1200</v>
      </c>
      <c r="B258" s="630" t="s">
        <v>1134</v>
      </c>
      <c r="C258" s="683">
        <v>19201900250</v>
      </c>
      <c r="D258" s="679">
        <v>2.4700000000000002</v>
      </c>
      <c r="E258" s="684" t="s">
        <v>420</v>
      </c>
      <c r="F258" s="2"/>
    </row>
    <row r="259" spans="1:7" x14ac:dyDescent="0.25">
      <c r="A259" s="656" t="s">
        <v>1200</v>
      </c>
      <c r="B259" s="630" t="s">
        <v>1134</v>
      </c>
      <c r="C259" s="683">
        <v>19201900252</v>
      </c>
      <c r="D259" s="679">
        <v>2.4500000000000002</v>
      </c>
      <c r="E259" s="684" t="s">
        <v>420</v>
      </c>
      <c r="F259" s="2"/>
    </row>
    <row r="260" spans="1:7" x14ac:dyDescent="0.25">
      <c r="A260" s="656" t="s">
        <v>1200</v>
      </c>
      <c r="B260" s="630" t="s">
        <v>1134</v>
      </c>
      <c r="C260" s="683">
        <v>19201900251</v>
      </c>
      <c r="D260" s="679">
        <v>2.4300000000000002</v>
      </c>
      <c r="E260" s="684" t="s">
        <v>420</v>
      </c>
      <c r="F260" s="2"/>
    </row>
    <row r="261" spans="1:7" x14ac:dyDescent="0.25">
      <c r="A261" s="656" t="s">
        <v>1200</v>
      </c>
      <c r="B261" s="630" t="s">
        <v>1134</v>
      </c>
      <c r="C261" s="683">
        <v>19201900291</v>
      </c>
      <c r="D261" s="679">
        <v>2.39</v>
      </c>
      <c r="E261" s="684" t="s">
        <v>420</v>
      </c>
      <c r="F261" s="2"/>
    </row>
    <row r="262" spans="1:7" x14ac:dyDescent="0.25">
      <c r="A262" s="656" t="s">
        <v>1200</v>
      </c>
      <c r="B262" s="630" t="s">
        <v>1134</v>
      </c>
      <c r="C262" s="683">
        <v>19201900287</v>
      </c>
      <c r="D262" s="679">
        <v>2.36</v>
      </c>
      <c r="E262" s="684" t="s">
        <v>420</v>
      </c>
      <c r="F262" s="2"/>
    </row>
    <row r="263" spans="1:7" x14ac:dyDescent="0.25">
      <c r="A263" s="656" t="s">
        <v>1200</v>
      </c>
      <c r="B263" s="630" t="s">
        <v>1134</v>
      </c>
      <c r="C263" s="683">
        <v>19201900395</v>
      </c>
      <c r="D263" s="679">
        <v>2.2999999999999998</v>
      </c>
      <c r="E263" s="684" t="s">
        <v>420</v>
      </c>
      <c r="F263" s="2"/>
    </row>
    <row r="264" spans="1:7" x14ac:dyDescent="0.25">
      <c r="A264" s="656" t="s">
        <v>1200</v>
      </c>
      <c r="B264" s="630" t="s">
        <v>1134</v>
      </c>
      <c r="C264" s="683">
        <v>19201900396</v>
      </c>
      <c r="D264" s="679">
        <v>2.2999999999999998</v>
      </c>
      <c r="E264" s="684" t="s">
        <v>420</v>
      </c>
      <c r="F264" s="2"/>
    </row>
    <row r="265" spans="1:7" x14ac:dyDescent="0.25">
      <c r="A265" s="656" t="s">
        <v>1200</v>
      </c>
      <c r="B265" s="630" t="s">
        <v>1134</v>
      </c>
      <c r="C265" s="683">
        <v>19201900398</v>
      </c>
      <c r="D265" s="679">
        <v>2.23</v>
      </c>
      <c r="E265" s="684" t="s">
        <v>420</v>
      </c>
      <c r="F265" s="2"/>
    </row>
    <row r="266" spans="1:7" x14ac:dyDescent="0.25">
      <c r="A266" s="656" t="s">
        <v>1200</v>
      </c>
      <c r="B266" s="630" t="s">
        <v>1134</v>
      </c>
      <c r="C266" s="683">
        <v>19201900286</v>
      </c>
      <c r="D266" s="679">
        <v>2.1800000000000002</v>
      </c>
      <c r="E266" s="684" t="s">
        <v>420</v>
      </c>
      <c r="F266" s="2"/>
    </row>
    <row r="267" spans="1:7" x14ac:dyDescent="0.25">
      <c r="A267" s="656" t="s">
        <v>1200</v>
      </c>
      <c r="B267" s="630" t="s">
        <v>1134</v>
      </c>
      <c r="C267" s="683">
        <v>19201900243</v>
      </c>
      <c r="D267" s="679">
        <v>2.13</v>
      </c>
      <c r="E267" s="684" t="s">
        <v>420</v>
      </c>
      <c r="F267" s="2"/>
    </row>
    <row r="268" spans="1:7" x14ac:dyDescent="0.25">
      <c r="A268" s="656" t="s">
        <v>1263</v>
      </c>
      <c r="B268" s="11" t="s">
        <v>1146</v>
      </c>
      <c r="C268" s="2">
        <v>19202000725</v>
      </c>
      <c r="D268" s="2">
        <v>3.42</v>
      </c>
      <c r="E268" s="702" t="s">
        <v>419</v>
      </c>
      <c r="F268" s="2"/>
      <c r="G268" s="648"/>
    </row>
    <row r="269" spans="1:7" x14ac:dyDescent="0.25">
      <c r="A269" s="656" t="s">
        <v>1263</v>
      </c>
      <c r="B269" s="11" t="s">
        <v>1146</v>
      </c>
      <c r="C269" s="2">
        <v>19202000730</v>
      </c>
      <c r="D269" s="2">
        <v>3.22</v>
      </c>
      <c r="E269" s="702" t="s">
        <v>419</v>
      </c>
      <c r="F269" s="2"/>
      <c r="G269" s="648"/>
    </row>
    <row r="270" spans="1:7" x14ac:dyDescent="0.25">
      <c r="A270" s="656" t="s">
        <v>1263</v>
      </c>
      <c r="B270" s="11" t="s">
        <v>1146</v>
      </c>
      <c r="C270" s="2">
        <v>19202000729</v>
      </c>
      <c r="D270" s="2">
        <v>3.15</v>
      </c>
      <c r="E270" s="702" t="s">
        <v>419</v>
      </c>
      <c r="F270" s="2"/>
      <c r="G270" s="648"/>
    </row>
    <row r="271" spans="1:7" x14ac:dyDescent="0.25">
      <c r="A271" s="656" t="s">
        <v>1263</v>
      </c>
      <c r="B271" s="11" t="s">
        <v>1146</v>
      </c>
      <c r="C271" s="2">
        <v>19202000734</v>
      </c>
      <c r="D271" s="2">
        <v>3.12</v>
      </c>
      <c r="E271" s="702" t="s">
        <v>419</v>
      </c>
      <c r="F271" s="2"/>
      <c r="G271" s="648"/>
    </row>
    <row r="272" spans="1:7" x14ac:dyDescent="0.25">
      <c r="A272" s="656" t="s">
        <v>1263</v>
      </c>
      <c r="B272" s="11" t="s">
        <v>1146</v>
      </c>
      <c r="C272" s="2">
        <v>19202000723</v>
      </c>
      <c r="D272" s="2">
        <v>3.05</v>
      </c>
      <c r="E272" s="702" t="s">
        <v>419</v>
      </c>
      <c r="F272" s="2"/>
      <c r="G272" s="648"/>
    </row>
    <row r="273" spans="1:7" x14ac:dyDescent="0.25">
      <c r="A273" s="656" t="s">
        <v>1263</v>
      </c>
      <c r="B273" s="11" t="s">
        <v>1146</v>
      </c>
      <c r="C273" s="2">
        <v>19202000727</v>
      </c>
      <c r="D273" s="2">
        <v>3.04</v>
      </c>
      <c r="E273" s="702" t="s">
        <v>419</v>
      </c>
      <c r="F273" s="2"/>
      <c r="G273" s="648"/>
    </row>
    <row r="274" spans="1:7" x14ac:dyDescent="0.25">
      <c r="A274" s="656" t="s">
        <v>1263</v>
      </c>
      <c r="B274" s="11" t="s">
        <v>1146</v>
      </c>
      <c r="C274" s="2">
        <v>19202000736</v>
      </c>
      <c r="D274" s="2">
        <v>2.92</v>
      </c>
      <c r="E274" s="702" t="s">
        <v>419</v>
      </c>
      <c r="F274" s="2"/>
      <c r="G274" s="648"/>
    </row>
    <row r="275" spans="1:7" x14ac:dyDescent="0.25">
      <c r="A275" s="656" t="s">
        <v>1263</v>
      </c>
      <c r="B275" s="11" t="s">
        <v>1146</v>
      </c>
      <c r="C275" s="2">
        <v>19202000735</v>
      </c>
      <c r="D275" s="2">
        <v>2.9</v>
      </c>
      <c r="E275" s="702" t="s">
        <v>419</v>
      </c>
      <c r="F275" s="2"/>
      <c r="G275" s="648"/>
    </row>
    <row r="276" spans="1:7" x14ac:dyDescent="0.25">
      <c r="A276" s="656" t="s">
        <v>1263</v>
      </c>
      <c r="B276" s="11" t="s">
        <v>1146</v>
      </c>
      <c r="C276" s="2">
        <v>19202000732</v>
      </c>
      <c r="D276" s="2">
        <v>2.89</v>
      </c>
      <c r="E276" s="684" t="s">
        <v>420</v>
      </c>
      <c r="F276" s="2"/>
      <c r="G276" s="648"/>
    </row>
    <row r="277" spans="1:7" x14ac:dyDescent="0.25">
      <c r="A277" s="656" t="s">
        <v>1263</v>
      </c>
      <c r="B277" s="11" t="s">
        <v>1146</v>
      </c>
      <c r="C277" s="2">
        <v>19202000731</v>
      </c>
      <c r="D277" s="2">
        <v>2.87</v>
      </c>
      <c r="E277" s="684" t="s">
        <v>420</v>
      </c>
      <c r="F277" s="2"/>
      <c r="G277" s="648"/>
    </row>
    <row r="278" spans="1:7" x14ac:dyDescent="0.25">
      <c r="A278" s="656" t="s">
        <v>1263</v>
      </c>
      <c r="B278" s="11" t="s">
        <v>1146</v>
      </c>
      <c r="C278" s="2">
        <v>19202000726</v>
      </c>
      <c r="D278" s="2">
        <v>2.81</v>
      </c>
      <c r="E278" s="684" t="s">
        <v>420</v>
      </c>
      <c r="F278" s="2"/>
      <c r="G278" s="648"/>
    </row>
    <row r="279" spans="1:7" x14ac:dyDescent="0.25">
      <c r="A279" s="656" t="s">
        <v>1263</v>
      </c>
      <c r="B279" s="11" t="s">
        <v>1146</v>
      </c>
      <c r="C279" s="2">
        <v>19202000722</v>
      </c>
      <c r="D279" s="2">
        <v>2.67</v>
      </c>
      <c r="E279" s="684" t="s">
        <v>420</v>
      </c>
      <c r="F279" s="2"/>
      <c r="G279" s="648"/>
    </row>
    <row r="280" spans="1:7" x14ac:dyDescent="0.25">
      <c r="A280" s="656" t="s">
        <v>1263</v>
      </c>
      <c r="B280" s="11" t="s">
        <v>1146</v>
      </c>
      <c r="C280" s="2">
        <v>19202000724</v>
      </c>
      <c r="D280" s="2">
        <v>2.64</v>
      </c>
      <c r="E280" s="684" t="s">
        <v>420</v>
      </c>
      <c r="F280" s="2"/>
      <c r="G280" s="648"/>
    </row>
    <row r="281" spans="1:7" x14ac:dyDescent="0.25">
      <c r="A281" s="656" t="s">
        <v>1263</v>
      </c>
      <c r="B281" s="11" t="s">
        <v>1146</v>
      </c>
      <c r="C281" s="2">
        <v>19202000733</v>
      </c>
      <c r="D281" s="2">
        <v>2.61</v>
      </c>
      <c r="E281" s="684" t="s">
        <v>420</v>
      </c>
      <c r="F281" s="2"/>
      <c r="G281" s="648"/>
    </row>
    <row r="282" spans="1:7" x14ac:dyDescent="0.25">
      <c r="A282" s="656" t="s">
        <v>1263</v>
      </c>
      <c r="B282" s="11" t="s">
        <v>1146</v>
      </c>
      <c r="C282" s="2">
        <v>19202000728</v>
      </c>
      <c r="D282" s="2">
        <v>2.3199999999999998</v>
      </c>
      <c r="E282" s="684" t="s">
        <v>420</v>
      </c>
      <c r="F282" s="2"/>
      <c r="G282" s="648"/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pane ySplit="2" topLeftCell="A160" activePane="bottomLeft" state="frozen"/>
      <selection pane="bottomLeft" activeCell="K170" sqref="K170"/>
    </sheetView>
  </sheetViews>
  <sheetFormatPr defaultRowHeight="15" x14ac:dyDescent="0.25"/>
  <cols>
    <col min="1" max="1" width="17.42578125" bestFit="1" customWidth="1"/>
    <col min="2" max="2" width="50.140625" customWidth="1"/>
    <col min="3" max="3" width="15.85546875" customWidth="1"/>
    <col min="4" max="4" width="18.85546875" customWidth="1"/>
    <col min="5" max="5" width="17.5703125" customWidth="1"/>
  </cols>
  <sheetData>
    <row r="1" spans="1:5" ht="15.75" x14ac:dyDescent="0.25">
      <c r="A1" s="819" t="s">
        <v>3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2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2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2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2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2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2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2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2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2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2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.75" thickBot="1" x14ac:dyDescent="0.3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2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2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2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2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2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2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2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2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2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2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2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2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2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2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2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2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2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2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.75" thickBot="1" x14ac:dyDescent="0.3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2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2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2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2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2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2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2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2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2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2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2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2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2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2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.75" thickBot="1" x14ac:dyDescent="0.3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2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2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2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.75" thickBot="1" x14ac:dyDescent="0.3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25">
      <c r="A53" s="519" t="s">
        <v>741</v>
      </c>
      <c r="B53" s="391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2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2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2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2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.75" thickBot="1" x14ac:dyDescent="0.3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25">
      <c r="A59" s="185" t="s">
        <v>741</v>
      </c>
      <c r="B59" s="391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2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2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2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2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2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2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2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2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.75" thickBot="1" x14ac:dyDescent="0.3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.75" thickBot="1" x14ac:dyDescent="0.3">
      <c r="A69" s="519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.75" thickBot="1" x14ac:dyDescent="0.3">
      <c r="A70" s="386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.75" thickBot="1" x14ac:dyDescent="0.3">
      <c r="A71" s="386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.75" thickBot="1" x14ac:dyDescent="0.3">
      <c r="A72" s="386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.75" thickBot="1" x14ac:dyDescent="0.3">
      <c r="A73" s="386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.75" thickBot="1" x14ac:dyDescent="0.3">
      <c r="A74" s="386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25">
      <c r="A75" s="473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25">
      <c r="A76" s="521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25">
      <c r="A77" s="521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25">
      <c r="A78" s="521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25">
      <c r="A79" s="521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25">
      <c r="A80" s="521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25">
      <c r="A81" s="521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25">
      <c r="A82" s="521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25">
      <c r="A83" s="521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25">
      <c r="A84" s="521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25">
      <c r="A85" s="521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25">
      <c r="A86" s="521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25">
      <c r="A87" s="521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25">
      <c r="A88" s="521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25">
      <c r="A89" s="521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25">
      <c r="A90" s="521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25">
      <c r="A91" s="521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25">
      <c r="A92" s="521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25">
      <c r="A93" s="521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25">
      <c r="A94" s="521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25">
      <c r="A95" s="521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25">
      <c r="A96" s="521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25">
      <c r="A97" s="521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25">
      <c r="A98" s="521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25">
      <c r="A99" s="521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25">
      <c r="A100" s="521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2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2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2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2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2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2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2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25">
      <c r="A108" s="614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2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2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2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2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2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2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2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25">
      <c r="A116" s="614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25">
      <c r="A117" s="614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25">
      <c r="A118" s="614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25">
      <c r="A119" s="614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25">
      <c r="A120" s="614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25">
      <c r="A121" s="614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25">
      <c r="A122" s="614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25">
      <c r="A123" s="614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25">
      <c r="A124" s="614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25">
      <c r="A125" s="614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25">
      <c r="A126" s="614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25">
      <c r="A127" s="614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25">
      <c r="A128" s="614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25">
      <c r="A129" s="614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25">
      <c r="A130" s="614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25">
      <c r="A131" s="614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25">
      <c r="A132" s="614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25">
      <c r="A133" s="614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25">
      <c r="A134" s="614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25">
      <c r="A135" s="614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2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2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2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25">
      <c r="A139" s="614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2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2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2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25">
      <c r="A143" s="614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2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2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2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2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2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2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2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2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2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2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  <row r="154" spans="1:5" x14ac:dyDescent="0.25">
      <c r="A154" s="2" t="s">
        <v>1253</v>
      </c>
      <c r="B154" s="2" t="s">
        <v>1254</v>
      </c>
      <c r="C154" s="2">
        <v>19202000628</v>
      </c>
      <c r="D154" s="2">
        <v>2.5099999999999998</v>
      </c>
      <c r="E154" s="225" t="s">
        <v>419</v>
      </c>
    </row>
    <row r="155" spans="1:5" x14ac:dyDescent="0.25">
      <c r="A155" s="2" t="s">
        <v>1253</v>
      </c>
      <c r="B155" s="2" t="s">
        <v>1254</v>
      </c>
      <c r="C155" s="2">
        <v>19202000624</v>
      </c>
      <c r="D155" s="2">
        <v>2.2999999999999998</v>
      </c>
      <c r="E155" s="225" t="s">
        <v>419</v>
      </c>
    </row>
    <row r="156" spans="1:5" x14ac:dyDescent="0.25">
      <c r="A156" s="2" t="s">
        <v>1253</v>
      </c>
      <c r="B156" s="2" t="s">
        <v>1254</v>
      </c>
      <c r="C156" s="2">
        <v>19202000625</v>
      </c>
      <c r="D156" s="2">
        <v>2.29</v>
      </c>
      <c r="E156" s="225" t="s">
        <v>419</v>
      </c>
    </row>
    <row r="157" spans="1:5" x14ac:dyDescent="0.25">
      <c r="A157" s="2" t="s">
        <v>1253</v>
      </c>
      <c r="B157" s="2" t="s">
        <v>1254</v>
      </c>
      <c r="C157" s="2">
        <v>19202000629</v>
      </c>
      <c r="D157" s="2">
        <v>2.2599999999999998</v>
      </c>
      <c r="E157" s="225" t="s">
        <v>419</v>
      </c>
    </row>
    <row r="158" spans="1:5" x14ac:dyDescent="0.25">
      <c r="A158" s="2" t="s">
        <v>1253</v>
      </c>
      <c r="B158" s="2" t="s">
        <v>1254</v>
      </c>
      <c r="C158" s="2">
        <v>19202000630</v>
      </c>
      <c r="D158" s="2">
        <v>2.2000000000000002</v>
      </c>
      <c r="E158" s="225" t="s">
        <v>419</v>
      </c>
    </row>
    <row r="159" spans="1:5" x14ac:dyDescent="0.25">
      <c r="A159" s="2" t="s">
        <v>1253</v>
      </c>
      <c r="B159" s="2" t="s">
        <v>1254</v>
      </c>
      <c r="C159" s="2">
        <v>19202000635</v>
      </c>
      <c r="D159" s="2">
        <v>2.17</v>
      </c>
      <c r="E159" s="225" t="s">
        <v>419</v>
      </c>
    </row>
    <row r="160" spans="1:5" x14ac:dyDescent="0.25">
      <c r="A160" s="2" t="s">
        <v>1253</v>
      </c>
      <c r="B160" s="2" t="s">
        <v>1254</v>
      </c>
      <c r="C160" s="2">
        <v>19202000626</v>
      </c>
      <c r="D160" s="2">
        <v>2.16</v>
      </c>
      <c r="E160" s="225" t="s">
        <v>419</v>
      </c>
    </row>
    <row r="161" spans="1:5" x14ac:dyDescent="0.25">
      <c r="A161" s="2" t="s">
        <v>1253</v>
      </c>
      <c r="B161" s="2" t="s">
        <v>1254</v>
      </c>
      <c r="C161" s="2">
        <v>19202000634</v>
      </c>
      <c r="D161" s="2">
        <v>2.09</v>
      </c>
      <c r="E161" s="225" t="s">
        <v>419</v>
      </c>
    </row>
    <row r="162" spans="1:5" x14ac:dyDescent="0.25">
      <c r="A162" s="2" t="s">
        <v>1253</v>
      </c>
      <c r="B162" s="2" t="s">
        <v>1254</v>
      </c>
      <c r="C162" s="2">
        <v>19202000631</v>
      </c>
      <c r="D162" s="2">
        <v>2.0299999999999998</v>
      </c>
      <c r="E162" s="225" t="s">
        <v>419</v>
      </c>
    </row>
    <row r="163" spans="1:5" x14ac:dyDescent="0.25">
      <c r="A163" s="2" t="s">
        <v>1253</v>
      </c>
      <c r="B163" s="2" t="s">
        <v>1254</v>
      </c>
      <c r="C163" s="2">
        <v>19202000636</v>
      </c>
      <c r="D163" s="2">
        <v>2.0099999999999998</v>
      </c>
      <c r="E163" s="225" t="s">
        <v>419</v>
      </c>
    </row>
    <row r="164" spans="1:5" x14ac:dyDescent="0.25">
      <c r="A164" s="2" t="s">
        <v>1253</v>
      </c>
      <c r="B164" s="2" t="s">
        <v>1254</v>
      </c>
      <c r="C164" s="2">
        <v>19202000632</v>
      </c>
      <c r="D164" s="2">
        <v>1.97</v>
      </c>
      <c r="E164" s="226" t="s">
        <v>420</v>
      </c>
    </row>
    <row r="165" spans="1:5" x14ac:dyDescent="0.25">
      <c r="A165" s="2" t="s">
        <v>1253</v>
      </c>
      <c r="B165" s="2" t="s">
        <v>1254</v>
      </c>
      <c r="C165" s="2">
        <v>19202000623</v>
      </c>
      <c r="D165" s="2">
        <v>1.87</v>
      </c>
      <c r="E165" s="226" t="s">
        <v>420</v>
      </c>
    </row>
    <row r="166" spans="1:5" x14ac:dyDescent="0.25">
      <c r="A166" s="2" t="s">
        <v>1253</v>
      </c>
      <c r="B166" s="2" t="s">
        <v>1254</v>
      </c>
      <c r="C166" s="2">
        <v>19202000622</v>
      </c>
      <c r="D166" s="2">
        <v>1.69</v>
      </c>
      <c r="E166" s="226" t="s">
        <v>420</v>
      </c>
    </row>
    <row r="167" spans="1:5" x14ac:dyDescent="0.25">
      <c r="A167" s="2" t="s">
        <v>1253</v>
      </c>
      <c r="B167" s="2" t="s">
        <v>1254</v>
      </c>
      <c r="C167" s="2">
        <v>19202000633</v>
      </c>
      <c r="D167" s="2">
        <v>1.67</v>
      </c>
      <c r="E167" s="226" t="s">
        <v>420</v>
      </c>
    </row>
    <row r="168" spans="1:5" x14ac:dyDescent="0.25">
      <c r="A168" s="181" t="s">
        <v>1313</v>
      </c>
      <c r="B168" s="181" t="s">
        <v>1312</v>
      </c>
      <c r="C168" s="2">
        <v>19202100293</v>
      </c>
      <c r="D168" s="2">
        <v>2.82</v>
      </c>
      <c r="E168" s="225" t="s">
        <v>419</v>
      </c>
    </row>
    <row r="169" spans="1:5" x14ac:dyDescent="0.25">
      <c r="A169" s="181" t="s">
        <v>1313</v>
      </c>
      <c r="B169" s="181" t="s">
        <v>1312</v>
      </c>
      <c r="C169" s="2">
        <v>19202100298</v>
      </c>
      <c r="D169" s="2">
        <v>2.74</v>
      </c>
      <c r="E169" s="225" t="s">
        <v>419</v>
      </c>
    </row>
    <row r="170" spans="1:5" x14ac:dyDescent="0.25">
      <c r="A170" s="181" t="s">
        <v>1313</v>
      </c>
      <c r="B170" s="181" t="s">
        <v>1312</v>
      </c>
      <c r="C170" s="2">
        <v>19202100296</v>
      </c>
      <c r="D170" s="2">
        <v>2.64</v>
      </c>
      <c r="E170" s="225" t="s">
        <v>419</v>
      </c>
    </row>
    <row r="171" spans="1:5" x14ac:dyDescent="0.25">
      <c r="A171" s="181" t="s">
        <v>1313</v>
      </c>
      <c r="B171" s="181" t="s">
        <v>1312</v>
      </c>
      <c r="C171" s="2">
        <v>19202100295</v>
      </c>
      <c r="D171" s="2">
        <v>2</v>
      </c>
      <c r="E171" s="225" t="s">
        <v>419</v>
      </c>
    </row>
    <row r="172" spans="1:5" x14ac:dyDescent="0.25">
      <c r="A172" s="181" t="s">
        <v>1314</v>
      </c>
      <c r="B172" s="2" t="s">
        <v>1254</v>
      </c>
      <c r="C172" s="2">
        <v>19202100311</v>
      </c>
      <c r="D172" s="2">
        <v>2.52</v>
      </c>
      <c r="E172" s="225" t="s">
        <v>419</v>
      </c>
    </row>
    <row r="173" spans="1:5" x14ac:dyDescent="0.25">
      <c r="A173" s="181" t="s">
        <v>1314</v>
      </c>
      <c r="B173" s="2" t="s">
        <v>1254</v>
      </c>
      <c r="C173" s="2">
        <v>19202100304</v>
      </c>
      <c r="D173" s="2">
        <v>2.36</v>
      </c>
      <c r="E173" s="225" t="s">
        <v>419</v>
      </c>
    </row>
    <row r="174" spans="1:5" x14ac:dyDescent="0.25">
      <c r="A174" s="181" t="s">
        <v>1314</v>
      </c>
      <c r="B174" s="2" t="s">
        <v>1254</v>
      </c>
      <c r="C174" s="2">
        <v>19202100313</v>
      </c>
      <c r="D174" s="2">
        <v>2.36</v>
      </c>
      <c r="E174" s="225" t="s">
        <v>419</v>
      </c>
    </row>
    <row r="175" spans="1:5" x14ac:dyDescent="0.25">
      <c r="A175" s="181" t="s">
        <v>1314</v>
      </c>
      <c r="B175" s="2" t="s">
        <v>1254</v>
      </c>
      <c r="C175" s="2">
        <v>19202100305</v>
      </c>
      <c r="D175" s="2">
        <v>2.3199999999999998</v>
      </c>
      <c r="E175" s="225" t="s">
        <v>419</v>
      </c>
    </row>
    <row r="176" spans="1:5" x14ac:dyDescent="0.25">
      <c r="A176" s="181" t="s">
        <v>1314</v>
      </c>
      <c r="B176" s="2" t="s">
        <v>1254</v>
      </c>
      <c r="C176" s="2">
        <v>19202100307</v>
      </c>
      <c r="D176" s="2">
        <v>2.2799999999999998</v>
      </c>
      <c r="E176" s="225" t="s">
        <v>419</v>
      </c>
    </row>
    <row r="177" spans="1:5" x14ac:dyDescent="0.25">
      <c r="A177" s="181" t="s">
        <v>1314</v>
      </c>
      <c r="B177" s="2" t="s">
        <v>1254</v>
      </c>
      <c r="C177" s="2">
        <v>19202100264</v>
      </c>
      <c r="D177" s="2">
        <v>2.2599999999999998</v>
      </c>
      <c r="E177" s="225" t="s">
        <v>419</v>
      </c>
    </row>
    <row r="178" spans="1:5" x14ac:dyDescent="0.25">
      <c r="A178" s="181" t="s">
        <v>1314</v>
      </c>
      <c r="B178" s="2" t="s">
        <v>1254</v>
      </c>
      <c r="C178" s="2">
        <v>19202100308</v>
      </c>
      <c r="D178" s="2">
        <v>2.25</v>
      </c>
      <c r="E178" s="225" t="s">
        <v>419</v>
      </c>
    </row>
    <row r="179" spans="1:5" x14ac:dyDescent="0.25">
      <c r="A179" s="181" t="s">
        <v>1314</v>
      </c>
      <c r="B179" s="2" t="s">
        <v>1254</v>
      </c>
      <c r="C179" s="2">
        <v>19202100299</v>
      </c>
      <c r="D179" s="2">
        <v>2.2000000000000002</v>
      </c>
      <c r="E179" s="225" t="s">
        <v>419</v>
      </c>
    </row>
    <row r="180" spans="1:5" x14ac:dyDescent="0.25">
      <c r="A180" s="181" t="s">
        <v>1314</v>
      </c>
      <c r="B180" s="2" t="s">
        <v>1254</v>
      </c>
      <c r="C180" s="2">
        <v>19202100300</v>
      </c>
      <c r="D180" s="2">
        <v>2.0499999999999998</v>
      </c>
      <c r="E180" s="225" t="s">
        <v>419</v>
      </c>
    </row>
    <row r="181" spans="1:5" x14ac:dyDescent="0.25">
      <c r="A181" s="181" t="s">
        <v>1314</v>
      </c>
      <c r="B181" s="2" t="s">
        <v>1254</v>
      </c>
      <c r="C181" s="2">
        <v>19202100306</v>
      </c>
      <c r="D181" s="2">
        <v>2.16</v>
      </c>
      <c r="E181" s="226" t="s">
        <v>420</v>
      </c>
    </row>
    <row r="182" spans="1:5" x14ac:dyDescent="0.25">
      <c r="A182" s="181" t="s">
        <v>1314</v>
      </c>
      <c r="B182" s="2" t="s">
        <v>1254</v>
      </c>
      <c r="C182" s="2">
        <v>19202100303</v>
      </c>
      <c r="D182" s="2">
        <v>2.0499999999999998</v>
      </c>
      <c r="E182" s="226" t="s">
        <v>420</v>
      </c>
    </row>
    <row r="183" spans="1:5" x14ac:dyDescent="0.25">
      <c r="A183" s="181" t="s">
        <v>1314</v>
      </c>
      <c r="B183" s="2" t="s">
        <v>1254</v>
      </c>
      <c r="C183" s="2">
        <v>19202100312</v>
      </c>
      <c r="D183" s="2">
        <v>2.02</v>
      </c>
      <c r="E183" s="226" t="s">
        <v>420</v>
      </c>
    </row>
    <row r="184" spans="1:5" x14ac:dyDescent="0.25">
      <c r="A184" s="181" t="s">
        <v>1314</v>
      </c>
      <c r="B184" s="2" t="s">
        <v>1254</v>
      </c>
      <c r="C184" s="2">
        <v>19202100310</v>
      </c>
      <c r="D184" s="2">
        <v>1.98</v>
      </c>
      <c r="E184" s="226" t="s">
        <v>420</v>
      </c>
    </row>
    <row r="185" spans="1:5" x14ac:dyDescent="0.25">
      <c r="A185" s="181" t="s">
        <v>1314</v>
      </c>
      <c r="B185" s="2" t="s">
        <v>1254</v>
      </c>
      <c r="C185" s="2">
        <v>19202100302</v>
      </c>
      <c r="D185" s="2">
        <v>1.94</v>
      </c>
      <c r="E185" s="226" t="s">
        <v>420</v>
      </c>
    </row>
    <row r="186" spans="1:5" x14ac:dyDescent="0.25">
      <c r="A186" s="181" t="s">
        <v>1314</v>
      </c>
      <c r="B186" s="2" t="s">
        <v>1254</v>
      </c>
      <c r="C186" s="2">
        <v>19202100314</v>
      </c>
      <c r="D186" s="2">
        <v>1.86</v>
      </c>
      <c r="E186" s="226" t="s">
        <v>420</v>
      </c>
    </row>
    <row r="187" spans="1:5" x14ac:dyDescent="0.25">
      <c r="A187" s="181" t="s">
        <v>1314</v>
      </c>
      <c r="B187" s="2" t="s">
        <v>1254</v>
      </c>
      <c r="C187" s="2">
        <v>19202100294</v>
      </c>
      <c r="D187" s="2">
        <v>1.84</v>
      </c>
      <c r="E187" s="226" t="s">
        <v>420</v>
      </c>
    </row>
    <row r="188" spans="1:5" x14ac:dyDescent="0.25">
      <c r="A188" s="181" t="s">
        <v>1314</v>
      </c>
      <c r="B188" s="2" t="s">
        <v>1254</v>
      </c>
      <c r="C188" s="2">
        <v>19202100309</v>
      </c>
      <c r="D188" s="2">
        <v>1.79</v>
      </c>
      <c r="E188" s="226" t="s">
        <v>420</v>
      </c>
    </row>
    <row r="189" spans="1:5" x14ac:dyDescent="0.25">
      <c r="A189" s="181" t="s">
        <v>1314</v>
      </c>
      <c r="B189" s="2" t="s">
        <v>1254</v>
      </c>
      <c r="C189" s="2">
        <v>19202100301</v>
      </c>
      <c r="D189" s="2">
        <v>1.7</v>
      </c>
      <c r="E189" s="226" t="s">
        <v>420</v>
      </c>
    </row>
    <row r="190" spans="1:5" x14ac:dyDescent="0.25">
      <c r="A190" s="181" t="s">
        <v>1314</v>
      </c>
      <c r="B190" s="2" t="s">
        <v>1254</v>
      </c>
      <c r="C190" s="2">
        <v>19202100315</v>
      </c>
      <c r="D190" s="2">
        <v>1.66</v>
      </c>
      <c r="E190" s="226" t="s">
        <v>420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pane ySplit="2" topLeftCell="A117" activePane="bottomLeft" state="frozen"/>
      <selection pane="bottomLeft" activeCell="F137" sqref="F137"/>
    </sheetView>
  </sheetViews>
  <sheetFormatPr defaultRowHeight="15" x14ac:dyDescent="0.25"/>
  <cols>
    <col min="1" max="1" width="16.140625" bestFit="1" customWidth="1"/>
    <col min="2" max="2" width="34.85546875" customWidth="1"/>
    <col min="3" max="3" width="20.42578125" customWidth="1"/>
    <col min="4" max="4" width="14.85546875" customWidth="1"/>
    <col min="5" max="5" width="17.85546875" customWidth="1"/>
  </cols>
  <sheetData>
    <row r="1" spans="1:5" ht="15.75" x14ac:dyDescent="0.25">
      <c r="A1" s="819" t="s">
        <v>13</v>
      </c>
      <c r="B1" s="820"/>
      <c r="C1" s="820"/>
      <c r="D1" s="820"/>
      <c r="E1" s="821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.75" thickBot="1" x14ac:dyDescent="0.3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2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2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.75" thickBot="1" x14ac:dyDescent="0.3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2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2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2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.75" thickBot="1" x14ac:dyDescent="0.3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2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2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2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2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2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2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2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.75" thickBot="1" x14ac:dyDescent="0.3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.75" thickBot="1" x14ac:dyDescent="0.3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2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2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2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.75" thickBot="1" x14ac:dyDescent="0.3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.75" thickBot="1" x14ac:dyDescent="0.3">
      <c r="A24" s="195" t="s">
        <v>906</v>
      </c>
      <c r="B24" s="511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2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2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2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2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25">
      <c r="A29" s="117" t="s">
        <v>906</v>
      </c>
      <c r="B29" s="574" t="s">
        <v>647</v>
      </c>
      <c r="C29" s="106" t="str">
        <f>"619217372663"</f>
        <v>619217372663</v>
      </c>
      <c r="D29" s="376">
        <v>2.9329999999999998</v>
      </c>
      <c r="E29" s="119" t="s">
        <v>420</v>
      </c>
      <c r="G29" s="328"/>
    </row>
    <row r="30" spans="1:7" x14ac:dyDescent="0.2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2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2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2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2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2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2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2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2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2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2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2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2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2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2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2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2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2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2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2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2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2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2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2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2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2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2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2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2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2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2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2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2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2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2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2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2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2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2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2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2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25">
      <c r="A71" s="524" t="s">
        <v>1189</v>
      </c>
      <c r="B71" s="26" t="s">
        <v>647</v>
      </c>
      <c r="C71" s="683">
        <v>19201900545</v>
      </c>
      <c r="D71" s="660">
        <v>4.04</v>
      </c>
      <c r="E71" s="301" t="s">
        <v>419</v>
      </c>
    </row>
    <row r="72" spans="1:5" x14ac:dyDescent="0.25">
      <c r="A72" s="524" t="s">
        <v>1189</v>
      </c>
      <c r="B72" s="26" t="s">
        <v>647</v>
      </c>
      <c r="C72" s="683">
        <v>19201900537</v>
      </c>
      <c r="D72" s="660">
        <v>3.94</v>
      </c>
      <c r="E72" s="301" t="s">
        <v>419</v>
      </c>
    </row>
    <row r="73" spans="1:5" x14ac:dyDescent="0.25">
      <c r="A73" s="524" t="s">
        <v>1189</v>
      </c>
      <c r="B73" s="26" t="s">
        <v>647</v>
      </c>
      <c r="C73" s="683">
        <v>19201900536</v>
      </c>
      <c r="D73" s="660">
        <v>3.88</v>
      </c>
      <c r="E73" s="301" t="s">
        <v>419</v>
      </c>
    </row>
    <row r="74" spans="1:5" x14ac:dyDescent="0.25">
      <c r="A74" s="524" t="s">
        <v>1189</v>
      </c>
      <c r="B74" s="26" t="s">
        <v>647</v>
      </c>
      <c r="C74" s="683">
        <v>19201900520</v>
      </c>
      <c r="D74" s="660">
        <v>3.58</v>
      </c>
      <c r="E74" s="301" t="s">
        <v>419</v>
      </c>
    </row>
    <row r="75" spans="1:5" x14ac:dyDescent="0.25">
      <c r="A75" s="524" t="s">
        <v>1189</v>
      </c>
      <c r="B75" s="26" t="s">
        <v>647</v>
      </c>
      <c r="C75" s="683">
        <v>19201900548</v>
      </c>
      <c r="D75" s="660">
        <v>3.58</v>
      </c>
      <c r="E75" s="301" t="s">
        <v>419</v>
      </c>
    </row>
    <row r="76" spans="1:5" x14ac:dyDescent="0.25">
      <c r="A76" s="524" t="s">
        <v>1189</v>
      </c>
      <c r="B76" s="26" t="s">
        <v>647</v>
      </c>
      <c r="C76" s="683">
        <v>19201900540</v>
      </c>
      <c r="D76" s="660">
        <v>3.56</v>
      </c>
      <c r="E76" s="226" t="s">
        <v>420</v>
      </c>
    </row>
    <row r="77" spans="1:5" x14ac:dyDescent="0.25">
      <c r="A77" s="524" t="s">
        <v>1189</v>
      </c>
      <c r="B77" s="26" t="s">
        <v>647</v>
      </c>
      <c r="C77" s="683">
        <v>19201900539</v>
      </c>
      <c r="D77" s="660">
        <v>3.52</v>
      </c>
      <c r="E77" s="226" t="s">
        <v>420</v>
      </c>
    </row>
    <row r="78" spans="1:5" x14ac:dyDescent="0.25">
      <c r="A78" s="524" t="s">
        <v>1189</v>
      </c>
      <c r="B78" s="26" t="s">
        <v>647</v>
      </c>
      <c r="C78" s="683">
        <v>19201900534</v>
      </c>
      <c r="D78" s="660">
        <v>3.48</v>
      </c>
      <c r="E78" s="226" t="s">
        <v>420</v>
      </c>
    </row>
    <row r="79" spans="1:5" x14ac:dyDescent="0.25">
      <c r="A79" s="524" t="s">
        <v>1189</v>
      </c>
      <c r="B79" s="26" t="s">
        <v>647</v>
      </c>
      <c r="C79" s="683">
        <v>19201900542</v>
      </c>
      <c r="D79" s="660">
        <v>3.46</v>
      </c>
      <c r="E79" s="226" t="s">
        <v>420</v>
      </c>
    </row>
    <row r="80" spans="1:5" x14ac:dyDescent="0.25">
      <c r="A80" s="524" t="s">
        <v>1189</v>
      </c>
      <c r="B80" s="26" t="s">
        <v>647</v>
      </c>
      <c r="C80" s="683">
        <v>19201900547</v>
      </c>
      <c r="D80" s="660">
        <v>3.34</v>
      </c>
      <c r="E80" s="226" t="s">
        <v>420</v>
      </c>
    </row>
    <row r="81" spans="1:5" x14ac:dyDescent="0.25">
      <c r="A81" s="524" t="s">
        <v>1189</v>
      </c>
      <c r="B81" s="26" t="s">
        <v>647</v>
      </c>
      <c r="C81" s="683">
        <v>19201900443</v>
      </c>
      <c r="D81" s="660">
        <v>3.32</v>
      </c>
      <c r="E81" s="226" t="s">
        <v>420</v>
      </c>
    </row>
    <row r="82" spans="1:5" x14ac:dyDescent="0.25">
      <c r="A82" s="524" t="s">
        <v>1189</v>
      </c>
      <c r="B82" s="26" t="s">
        <v>647</v>
      </c>
      <c r="C82" s="683">
        <v>19201900510</v>
      </c>
      <c r="D82" s="660">
        <v>3.24</v>
      </c>
      <c r="E82" s="226" t="s">
        <v>420</v>
      </c>
    </row>
    <row r="83" spans="1:5" x14ac:dyDescent="0.25">
      <c r="A83" s="524" t="s">
        <v>1189</v>
      </c>
      <c r="B83" s="26" t="s">
        <v>647</v>
      </c>
      <c r="C83" s="683">
        <v>19201900467</v>
      </c>
      <c r="D83" s="660">
        <v>2.96</v>
      </c>
      <c r="E83" s="226" t="s">
        <v>420</v>
      </c>
    </row>
    <row r="84" spans="1:5" x14ac:dyDescent="0.25">
      <c r="A84" s="524" t="s">
        <v>1189</v>
      </c>
      <c r="B84" s="26" t="s">
        <v>647</v>
      </c>
      <c r="C84" s="683">
        <v>19201900546</v>
      </c>
      <c r="D84" s="660">
        <v>2.94</v>
      </c>
      <c r="E84" s="226" t="s">
        <v>420</v>
      </c>
    </row>
    <row r="85" spans="1:5" x14ac:dyDescent="0.25">
      <c r="A85" s="524" t="s">
        <v>1189</v>
      </c>
      <c r="B85" s="26" t="s">
        <v>647</v>
      </c>
      <c r="C85" s="683">
        <v>19201900470</v>
      </c>
      <c r="D85" s="660">
        <v>2.84</v>
      </c>
      <c r="E85" s="226" t="s">
        <v>420</v>
      </c>
    </row>
    <row r="86" spans="1:5" x14ac:dyDescent="0.25">
      <c r="A86" s="581" t="s">
        <v>1189</v>
      </c>
      <c r="B86" s="603" t="s">
        <v>1162</v>
      </c>
      <c r="C86" s="683">
        <v>19201900544</v>
      </c>
      <c r="D86" s="660">
        <v>4.3600000000000003</v>
      </c>
      <c r="E86" s="688" t="s">
        <v>419</v>
      </c>
    </row>
    <row r="87" spans="1:5" x14ac:dyDescent="0.25">
      <c r="A87" s="524" t="s">
        <v>1211</v>
      </c>
      <c r="B87" s="26" t="s">
        <v>645</v>
      </c>
      <c r="C87" s="2">
        <v>19201900911</v>
      </c>
      <c r="D87" s="5">
        <v>4.3600000000000003</v>
      </c>
      <c r="E87" s="688" t="s">
        <v>419</v>
      </c>
    </row>
    <row r="88" spans="1:5" x14ac:dyDescent="0.25">
      <c r="A88" s="524" t="s">
        <v>1211</v>
      </c>
      <c r="B88" s="26" t="s">
        <v>645</v>
      </c>
      <c r="C88" s="2">
        <v>19201900958</v>
      </c>
      <c r="D88" s="5">
        <v>4.32</v>
      </c>
      <c r="E88" s="688" t="s">
        <v>419</v>
      </c>
    </row>
    <row r="89" spans="1:5" x14ac:dyDescent="0.25">
      <c r="A89" s="524" t="s">
        <v>1211</v>
      </c>
      <c r="B89" s="26" t="s">
        <v>645</v>
      </c>
      <c r="C89" s="2">
        <v>19201900943</v>
      </c>
      <c r="D89" s="5">
        <v>4.29</v>
      </c>
      <c r="E89" s="688" t="s">
        <v>419</v>
      </c>
    </row>
    <row r="90" spans="1:5" x14ac:dyDescent="0.25">
      <c r="A90" s="524" t="s">
        <v>1211</v>
      </c>
      <c r="B90" s="26" t="s">
        <v>645</v>
      </c>
      <c r="C90" s="2">
        <v>19201900956</v>
      </c>
      <c r="D90" s="5">
        <v>4.18</v>
      </c>
      <c r="E90" s="688" t="s">
        <v>419</v>
      </c>
    </row>
    <row r="91" spans="1:5" x14ac:dyDescent="0.25">
      <c r="A91" s="524" t="s">
        <v>1211</v>
      </c>
      <c r="B91" s="26" t="s">
        <v>645</v>
      </c>
      <c r="C91" s="2">
        <v>19201900944</v>
      </c>
      <c r="D91" s="5">
        <v>3.97</v>
      </c>
      <c r="E91" s="688" t="s">
        <v>419</v>
      </c>
    </row>
    <row r="92" spans="1:5" x14ac:dyDescent="0.25">
      <c r="A92" s="524" t="s">
        <v>1211</v>
      </c>
      <c r="B92" s="26" t="s">
        <v>645</v>
      </c>
      <c r="C92" s="2">
        <v>19201900939</v>
      </c>
      <c r="D92" s="5">
        <v>3.91</v>
      </c>
      <c r="E92" s="688" t="s">
        <v>419</v>
      </c>
    </row>
    <row r="93" spans="1:5" x14ac:dyDescent="0.25">
      <c r="A93" s="524" t="s">
        <v>1211</v>
      </c>
      <c r="B93" s="26" t="s">
        <v>645</v>
      </c>
      <c r="C93" s="2">
        <v>19201900951</v>
      </c>
      <c r="D93" s="5">
        <v>3.89</v>
      </c>
      <c r="E93" s="688" t="s">
        <v>419</v>
      </c>
    </row>
    <row r="94" spans="1:5" x14ac:dyDescent="0.25">
      <c r="A94" s="524" t="s">
        <v>1211</v>
      </c>
      <c r="B94" s="26" t="s">
        <v>645</v>
      </c>
      <c r="C94" s="2">
        <v>19201900948</v>
      </c>
      <c r="D94" s="5">
        <v>3.83</v>
      </c>
      <c r="E94" s="688" t="s">
        <v>419</v>
      </c>
    </row>
    <row r="95" spans="1:5" x14ac:dyDescent="0.25">
      <c r="A95" s="524" t="s">
        <v>1211</v>
      </c>
      <c r="B95" s="26" t="s">
        <v>645</v>
      </c>
      <c r="C95" s="2">
        <v>19201900936</v>
      </c>
      <c r="D95" s="5">
        <v>3.79</v>
      </c>
      <c r="E95" s="688" t="s">
        <v>419</v>
      </c>
    </row>
    <row r="96" spans="1:5" x14ac:dyDescent="0.25">
      <c r="A96" s="524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25">
      <c r="A97" s="524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25">
      <c r="A98" s="524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25">
      <c r="A99" s="524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25">
      <c r="A100" s="524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25">
      <c r="A101" s="524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25">
      <c r="A102" s="524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25">
      <c r="A103" s="524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25">
      <c r="A104" s="524" t="s">
        <v>1211</v>
      </c>
      <c r="B104" s="26" t="s">
        <v>646</v>
      </c>
      <c r="C104" s="2">
        <v>19201900940</v>
      </c>
      <c r="D104" s="5">
        <v>4.47</v>
      </c>
      <c r="E104" s="688" t="s">
        <v>419</v>
      </c>
    </row>
    <row r="105" spans="1:5" x14ac:dyDescent="0.25">
      <c r="A105" s="524" t="s">
        <v>1211</v>
      </c>
      <c r="B105" s="26" t="s">
        <v>646</v>
      </c>
      <c r="C105" s="2">
        <v>19201900955</v>
      </c>
      <c r="D105" s="5">
        <v>4.47</v>
      </c>
      <c r="E105" s="688" t="s">
        <v>419</v>
      </c>
    </row>
    <row r="106" spans="1:5" x14ac:dyDescent="0.25">
      <c r="A106" s="524" t="s">
        <v>1211</v>
      </c>
      <c r="B106" s="26" t="s">
        <v>646</v>
      </c>
      <c r="C106" s="2">
        <v>19201900934</v>
      </c>
      <c r="D106" s="5">
        <v>3.51</v>
      </c>
      <c r="E106" s="688" t="s">
        <v>419</v>
      </c>
    </row>
    <row r="107" spans="1:5" x14ac:dyDescent="0.25">
      <c r="A107" s="524" t="s">
        <v>1211</v>
      </c>
      <c r="B107" s="26" t="s">
        <v>646</v>
      </c>
      <c r="C107" s="2">
        <v>19201900950</v>
      </c>
      <c r="D107" s="5">
        <v>3.49</v>
      </c>
      <c r="E107" s="688" t="s">
        <v>419</v>
      </c>
    </row>
    <row r="108" spans="1:5" x14ac:dyDescent="0.25">
      <c r="A108" s="524" t="s">
        <v>1211</v>
      </c>
      <c r="B108" s="26" t="s">
        <v>646</v>
      </c>
      <c r="C108" s="2">
        <v>19201900938</v>
      </c>
      <c r="D108" s="5">
        <v>3.23</v>
      </c>
      <c r="E108" s="688" t="s">
        <v>419</v>
      </c>
    </row>
    <row r="109" spans="1:5" x14ac:dyDescent="0.25">
      <c r="A109" s="524" t="s">
        <v>1243</v>
      </c>
      <c r="B109" s="656" t="s">
        <v>645</v>
      </c>
      <c r="C109" s="716">
        <v>19202000435</v>
      </c>
      <c r="D109" s="745">
        <v>4.42</v>
      </c>
      <c r="E109" s="688" t="s">
        <v>419</v>
      </c>
    </row>
    <row r="110" spans="1:5" x14ac:dyDescent="0.25">
      <c r="A110" s="524" t="s">
        <v>1243</v>
      </c>
      <c r="B110" s="656" t="s">
        <v>645</v>
      </c>
      <c r="C110" s="716">
        <v>19202000447</v>
      </c>
      <c r="D110" s="745">
        <v>4.34</v>
      </c>
      <c r="E110" s="688" t="s">
        <v>419</v>
      </c>
    </row>
    <row r="111" spans="1:5" x14ac:dyDescent="0.25">
      <c r="A111" s="524" t="s">
        <v>1243</v>
      </c>
      <c r="B111" s="656" t="s">
        <v>645</v>
      </c>
      <c r="C111" s="716">
        <v>19202000446</v>
      </c>
      <c r="D111" s="745">
        <v>4.3099999999999996</v>
      </c>
      <c r="E111" s="688" t="s">
        <v>419</v>
      </c>
    </row>
    <row r="112" spans="1:5" x14ac:dyDescent="0.25">
      <c r="A112" s="524" t="s">
        <v>1243</v>
      </c>
      <c r="B112" s="656" t="s">
        <v>645</v>
      </c>
      <c r="C112" s="716">
        <v>19202000456</v>
      </c>
      <c r="D112" s="745">
        <v>4.17</v>
      </c>
      <c r="E112" s="688" t="s">
        <v>419</v>
      </c>
    </row>
    <row r="113" spans="1:5" x14ac:dyDescent="0.25">
      <c r="A113" s="524" t="s">
        <v>1243</v>
      </c>
      <c r="B113" s="656" t="s">
        <v>645</v>
      </c>
      <c r="C113" s="716">
        <v>19202000462</v>
      </c>
      <c r="D113" s="745">
        <v>4.17</v>
      </c>
      <c r="E113" s="688" t="s">
        <v>419</v>
      </c>
    </row>
    <row r="114" spans="1:5" x14ac:dyDescent="0.25">
      <c r="A114" s="524" t="s">
        <v>1243</v>
      </c>
      <c r="B114" s="656" t="s">
        <v>645</v>
      </c>
      <c r="C114" s="716">
        <v>19202000454</v>
      </c>
      <c r="D114" s="745">
        <v>4.16</v>
      </c>
      <c r="E114" s="688" t="s">
        <v>419</v>
      </c>
    </row>
    <row r="115" spans="1:5" x14ac:dyDescent="0.25">
      <c r="A115" s="524" t="s">
        <v>1243</v>
      </c>
      <c r="B115" s="656" t="s">
        <v>645</v>
      </c>
      <c r="C115" s="716">
        <v>19202000452</v>
      </c>
      <c r="D115" s="745">
        <v>4.07</v>
      </c>
      <c r="E115" s="688" t="s">
        <v>419</v>
      </c>
    </row>
    <row r="116" spans="1:5" x14ac:dyDescent="0.25">
      <c r="A116" s="524" t="s">
        <v>1243</v>
      </c>
      <c r="B116" s="656" t="s">
        <v>645</v>
      </c>
      <c r="C116" s="716">
        <v>19202000438</v>
      </c>
      <c r="D116" s="745">
        <v>4.05</v>
      </c>
      <c r="E116" s="688" t="s">
        <v>419</v>
      </c>
    </row>
    <row r="117" spans="1:5" x14ac:dyDescent="0.25">
      <c r="A117" s="524" t="s">
        <v>1243</v>
      </c>
      <c r="B117" s="656" t="s">
        <v>645</v>
      </c>
      <c r="C117" s="716">
        <v>19202000439</v>
      </c>
      <c r="D117" s="745">
        <v>3.99</v>
      </c>
      <c r="E117" s="688" t="s">
        <v>419</v>
      </c>
    </row>
    <row r="118" spans="1:5" x14ac:dyDescent="0.25">
      <c r="A118" s="524" t="s">
        <v>1243</v>
      </c>
      <c r="B118" s="656" t="s">
        <v>645</v>
      </c>
      <c r="C118" s="716">
        <v>19202000442</v>
      </c>
      <c r="D118" s="745">
        <v>3.86</v>
      </c>
      <c r="E118" s="688" t="s">
        <v>419</v>
      </c>
    </row>
    <row r="119" spans="1:5" x14ac:dyDescent="0.25">
      <c r="A119" s="524" t="s">
        <v>1243</v>
      </c>
      <c r="B119" s="656" t="s">
        <v>645</v>
      </c>
      <c r="C119" s="716">
        <v>19202000453</v>
      </c>
      <c r="D119" s="745">
        <v>3.79</v>
      </c>
      <c r="E119" s="688" t="s">
        <v>419</v>
      </c>
    </row>
    <row r="120" spans="1:5" x14ac:dyDescent="0.25">
      <c r="A120" s="524" t="s">
        <v>1243</v>
      </c>
      <c r="B120" s="656" t="s">
        <v>645</v>
      </c>
      <c r="C120" s="716">
        <v>19202000441</v>
      </c>
      <c r="D120" s="745">
        <v>3.56</v>
      </c>
      <c r="E120" s="688" t="s">
        <v>419</v>
      </c>
    </row>
    <row r="121" spans="1:5" x14ac:dyDescent="0.25">
      <c r="A121" s="524" t="s">
        <v>1243</v>
      </c>
      <c r="B121" s="656" t="s">
        <v>645</v>
      </c>
      <c r="C121" s="716">
        <v>19202000436</v>
      </c>
      <c r="D121" s="745">
        <v>3.4</v>
      </c>
      <c r="E121" s="688" t="s">
        <v>419</v>
      </c>
    </row>
    <row r="122" spans="1:5" x14ac:dyDescent="0.25">
      <c r="A122" s="524" t="s">
        <v>1243</v>
      </c>
      <c r="B122" s="656" t="s">
        <v>645</v>
      </c>
      <c r="C122" s="716">
        <v>19202000443</v>
      </c>
      <c r="D122" s="745">
        <v>3.31</v>
      </c>
      <c r="E122" s="688" t="s">
        <v>419</v>
      </c>
    </row>
    <row r="123" spans="1:5" x14ac:dyDescent="0.25">
      <c r="A123" s="746" t="s">
        <v>1243</v>
      </c>
      <c r="B123" s="747" t="s">
        <v>645</v>
      </c>
      <c r="C123" s="646">
        <v>19202000457</v>
      </c>
      <c r="D123" s="625">
        <v>3.64</v>
      </c>
      <c r="E123" s="748" t="s">
        <v>420</v>
      </c>
    </row>
    <row r="124" spans="1:5" x14ac:dyDescent="0.25">
      <c r="A124" s="746" t="s">
        <v>1243</v>
      </c>
      <c r="B124" s="747" t="s">
        <v>645</v>
      </c>
      <c r="C124" s="646">
        <v>19202000463</v>
      </c>
      <c r="D124" s="625">
        <v>3.29</v>
      </c>
      <c r="E124" s="748" t="s">
        <v>420</v>
      </c>
    </row>
    <row r="125" spans="1:5" x14ac:dyDescent="0.25">
      <c r="A125" s="746" t="s">
        <v>1243</v>
      </c>
      <c r="B125" s="747" t="s">
        <v>645</v>
      </c>
      <c r="C125" s="646">
        <v>19202000440</v>
      </c>
      <c r="D125" s="625">
        <v>3.13</v>
      </c>
      <c r="E125" s="748" t="s">
        <v>420</v>
      </c>
    </row>
    <row r="126" spans="1:5" x14ac:dyDescent="0.25">
      <c r="A126" s="746" t="s">
        <v>1243</v>
      </c>
      <c r="B126" s="747" t="s">
        <v>645</v>
      </c>
      <c r="C126" s="646">
        <v>19202000448</v>
      </c>
      <c r="D126" s="625">
        <v>2.81</v>
      </c>
      <c r="E126" s="748" t="s">
        <v>420</v>
      </c>
    </row>
    <row r="127" spans="1:5" x14ac:dyDescent="0.25">
      <c r="A127" s="756" t="s">
        <v>1243</v>
      </c>
      <c r="B127" s="750" t="s">
        <v>645</v>
      </c>
      <c r="C127" s="751">
        <v>19202000451</v>
      </c>
      <c r="D127" s="752">
        <v>2.8</v>
      </c>
      <c r="E127" s="753" t="s">
        <v>420</v>
      </c>
    </row>
    <row r="128" spans="1:5" x14ac:dyDescent="0.25">
      <c r="A128" s="746" t="s">
        <v>1243</v>
      </c>
      <c r="B128" s="26" t="s">
        <v>647</v>
      </c>
      <c r="C128" s="754">
        <v>19202000459</v>
      </c>
      <c r="D128" s="757">
        <v>4.42</v>
      </c>
      <c r="E128" s="301" t="s">
        <v>419</v>
      </c>
    </row>
    <row r="129" spans="1:5" x14ac:dyDescent="0.25">
      <c r="A129" s="746" t="s">
        <v>1243</v>
      </c>
      <c r="B129" s="26" t="s">
        <v>647</v>
      </c>
      <c r="C129" s="755">
        <v>19202000444</v>
      </c>
      <c r="D129" s="757">
        <v>4.38</v>
      </c>
      <c r="E129" s="301" t="s">
        <v>419</v>
      </c>
    </row>
    <row r="130" spans="1:5" x14ac:dyDescent="0.25">
      <c r="A130" s="746" t="s">
        <v>1243</v>
      </c>
      <c r="B130" s="26" t="s">
        <v>647</v>
      </c>
      <c r="C130" s="755">
        <v>19202000437</v>
      </c>
      <c r="D130" s="757">
        <v>4.04</v>
      </c>
      <c r="E130" s="301" t="s">
        <v>419</v>
      </c>
    </row>
    <row r="131" spans="1:5" x14ac:dyDescent="0.25">
      <c r="A131" s="746" t="s">
        <v>1243</v>
      </c>
      <c r="B131" s="26" t="s">
        <v>647</v>
      </c>
      <c r="C131" s="755">
        <v>19202000445</v>
      </c>
      <c r="D131" s="757">
        <v>3.98</v>
      </c>
      <c r="E131" s="301" t="s">
        <v>419</v>
      </c>
    </row>
    <row r="132" spans="1:5" x14ac:dyDescent="0.25">
      <c r="A132" s="746" t="s">
        <v>1243</v>
      </c>
      <c r="B132" s="26" t="s">
        <v>647</v>
      </c>
      <c r="C132" s="755">
        <v>19202000449</v>
      </c>
      <c r="D132" s="757">
        <v>3.9</v>
      </c>
      <c r="E132" s="301" t="s">
        <v>419</v>
      </c>
    </row>
    <row r="133" spans="1:5" x14ac:dyDescent="0.25">
      <c r="A133" s="746" t="s">
        <v>1243</v>
      </c>
      <c r="B133" s="26" t="s">
        <v>647</v>
      </c>
      <c r="C133" s="755">
        <v>19202000458</v>
      </c>
      <c r="D133" s="757">
        <v>2.76</v>
      </c>
      <c r="E133" s="226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Nelja Valla Kogu</vt:lpstr>
      <vt:lpstr>Mulgimaa Arenduskoda</vt:lpstr>
      <vt:lpstr>PAIK</vt:lpstr>
      <vt:lpstr>Partnerid</vt:lpstr>
      <vt:lpstr>Piiriveere Liider</vt:lpstr>
      <vt:lpstr>Põhja-Harju Koostöökogu</vt:lpstr>
      <vt:lpstr>Põlvamaa Partnerluskogu</vt:lpstr>
      <vt:lpstr>Raplamaa Partnerluskogu</vt:lpstr>
      <vt:lpstr>Peipsi-Alutaguse Koostöökoda</vt:lpstr>
      <vt:lpstr>Pärnu Lahe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Malle Mandel</cp:lastModifiedBy>
  <dcterms:created xsi:type="dcterms:W3CDTF">2016-04-27T05:43:20Z</dcterms:created>
  <dcterms:modified xsi:type="dcterms:W3CDTF">2022-01-04T06:08:51Z</dcterms:modified>
</cp:coreProperties>
</file>