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12" windowWidth="15240" windowHeight="7032" tabRatio="733"/>
  </bookViews>
  <sheets>
    <sheet name="Avaldus" sheetId="1" r:id="rId1"/>
    <sheet name="Hindepunktid" sheetId="2" r:id="rId2"/>
    <sheet name="Kuludeklaratsioon_1" sheetId="3" r:id="rId3"/>
    <sheet name="Kuludeklaratsioon_2" sheetId="6" r:id="rId4"/>
    <sheet name="Kuludeklaratsioon_3" sheetId="5" r:id="rId5"/>
    <sheet name="Kuludeklaratsioon_4" sheetId="4" r:id="rId6"/>
  </sheets>
  <definedNames>
    <definedName name="_edn1" localSheetId="0">Avaldus!$A$196</definedName>
    <definedName name="_edn2" localSheetId="0">Avaldus!$A$197</definedName>
    <definedName name="_edn3" localSheetId="0">Avaldus!$A$198</definedName>
    <definedName name="_edn4" localSheetId="0">Avaldus!$A$201</definedName>
    <definedName name="_edn5" localSheetId="0">Avaldus!$A$202</definedName>
    <definedName name="_edn6" localSheetId="0">Avaldus!$A$203</definedName>
    <definedName name="_edn7" localSheetId="0">Avaldus!$A$204</definedName>
    <definedName name="_edn8" localSheetId="0">Avaldus!$A$205</definedName>
    <definedName name="_edn9" localSheetId="0">Avaldus!$A$206</definedName>
    <definedName name="_ednref1" localSheetId="0">Avaldus!$C$25</definedName>
    <definedName name="_ednref2" localSheetId="0">Avaldus!$K$25</definedName>
    <definedName name="_ednref3" localSheetId="0">Avaldus!$B$36</definedName>
    <definedName name="_ednref4" localSheetId="0">Avaldus!$B$37</definedName>
    <definedName name="_ednref5" localSheetId="0">Avaldus!$B$38</definedName>
    <definedName name="_ednref6" localSheetId="0">Avaldus!$B$39</definedName>
    <definedName name="_ednref7" localSheetId="0">Avaldus!$B$42</definedName>
    <definedName name="_ednref8" localSheetId="0">Avaldus!$B$74</definedName>
    <definedName name="_ednref9" localSheetId="0">Avaldus!$A$167</definedName>
    <definedName name="kakjgsgftyqryfe_proov">Avaldus!$A$196</definedName>
    <definedName name="_xlnm.Print_Area" localSheetId="0">Avaldus!$A:$N</definedName>
    <definedName name="_xlnm.Print_Area" localSheetId="1">Hindepunktid!$A:$G</definedName>
    <definedName name="_xlnm.Print_Area" localSheetId="2">Kuludeklaratsioon_1!$A:$N</definedName>
    <definedName name="_xlnm.Print_Area" localSheetId="3">Kuludeklaratsioon_2!$A:$N</definedName>
    <definedName name="_xlnm.Print_Area" localSheetId="4">Kuludeklaratsioon_3!$A:$N</definedName>
    <definedName name="_xlnm.Print_Area" localSheetId="5">Kuludeklaratsioon_4!$A:$N</definedName>
    <definedName name="Teravilja__õliseemnete_ja_valgurikaste_taimede_turustamise_valdkonnas_3">Avaldus!$C$36:$D$36</definedName>
  </definedNames>
  <calcPr calcId="145621"/>
</workbook>
</file>

<file path=xl/calcChain.xml><?xml version="1.0" encoding="utf-8"?>
<calcChain xmlns="http://schemas.openxmlformats.org/spreadsheetml/2006/main">
  <c r="T53" i="1" l="1"/>
  <c r="K72" i="1"/>
  <c r="K73" i="1"/>
  <c r="K74" i="1"/>
  <c r="K75" i="1"/>
  <c r="M75" i="1" s="1"/>
  <c r="K76" i="1"/>
  <c r="M61" i="1"/>
  <c r="M60" i="1"/>
  <c r="M59" i="1"/>
  <c r="E95" i="1" l="1"/>
  <c r="P53" i="1"/>
  <c r="G36" i="2" l="1"/>
  <c r="G37" i="2"/>
  <c r="G40" i="2"/>
  <c r="G41" i="2"/>
  <c r="G39" i="2"/>
  <c r="G35" i="2"/>
  <c r="G57" i="1"/>
  <c r="I74" i="1"/>
  <c r="G29" i="6"/>
  <c r="G29" i="5"/>
  <c r="G29" i="4"/>
  <c r="N5" i="4"/>
  <c r="M5" i="4"/>
  <c r="L5" i="4"/>
  <c r="K5" i="4"/>
  <c r="J5" i="4"/>
  <c r="I5" i="4"/>
  <c r="H5" i="4"/>
  <c r="G5" i="4"/>
  <c r="F5" i="4"/>
  <c r="E5" i="4"/>
  <c r="D5" i="4"/>
  <c r="C5" i="4"/>
  <c r="N5" i="5"/>
  <c r="M5" i="5"/>
  <c r="L5" i="5"/>
  <c r="K5" i="5"/>
  <c r="J5" i="5"/>
  <c r="I5" i="5"/>
  <c r="H5" i="5"/>
  <c r="G5" i="5"/>
  <c r="F5" i="5"/>
  <c r="E5" i="5"/>
  <c r="D5" i="5"/>
  <c r="C5" i="5"/>
  <c r="D5" i="6"/>
  <c r="E5" i="6"/>
  <c r="F5" i="6"/>
  <c r="G5" i="6"/>
  <c r="H5" i="6"/>
  <c r="I5" i="6"/>
  <c r="J5" i="6"/>
  <c r="K5" i="6"/>
  <c r="L5" i="6"/>
  <c r="M5" i="6"/>
  <c r="N5" i="6"/>
  <c r="C5" i="6"/>
  <c r="Q3" i="6"/>
  <c r="Q3" i="5"/>
  <c r="Q3" i="4"/>
  <c r="Q6" i="4"/>
  <c r="Q5" i="4"/>
  <c r="Q4" i="4"/>
  <c r="Q7" i="4"/>
  <c r="Q6" i="5"/>
  <c r="Q5" i="5"/>
  <c r="Q7" i="5" s="1"/>
  <c r="Q4" i="5"/>
  <c r="R3" i="5"/>
  <c r="R4" i="5" s="1"/>
  <c r="R5" i="5" s="1"/>
  <c r="R6" i="5" s="1"/>
  <c r="R7" i="5" s="1"/>
  <c r="Q6" i="6"/>
  <c r="Q5" i="6"/>
  <c r="Q4" i="6"/>
  <c r="R3" i="6"/>
  <c r="R4" i="6" s="1"/>
  <c r="R5" i="6" s="1"/>
  <c r="R6" i="6" s="1"/>
  <c r="R7" i="6" s="1"/>
  <c r="Q3" i="3"/>
  <c r="R3" i="3" s="1"/>
  <c r="Q4" i="3"/>
  <c r="R4" i="3" s="1"/>
  <c r="Q5" i="3"/>
  <c r="Q6" i="3"/>
  <c r="N4" i="4"/>
  <c r="M4" i="4"/>
  <c r="L4" i="4"/>
  <c r="K4" i="4"/>
  <c r="J4" i="4"/>
  <c r="I4" i="4"/>
  <c r="H4" i="4"/>
  <c r="G4" i="4"/>
  <c r="C3" i="4"/>
  <c r="N4" i="5"/>
  <c r="M4" i="5"/>
  <c r="L4" i="5"/>
  <c r="K4" i="5"/>
  <c r="J4" i="5"/>
  <c r="I4" i="5"/>
  <c r="H4" i="5"/>
  <c r="G4" i="5"/>
  <c r="C3" i="5"/>
  <c r="N4" i="6"/>
  <c r="M4" i="6"/>
  <c r="L4" i="6"/>
  <c r="K4" i="6"/>
  <c r="J4" i="6"/>
  <c r="I4" i="6"/>
  <c r="H4" i="6"/>
  <c r="G4" i="6"/>
  <c r="C3" i="6"/>
  <c r="L37" i="1"/>
  <c r="L36" i="1"/>
  <c r="O36" i="1" s="1"/>
  <c r="O53" i="1"/>
  <c r="Q53" i="1" s="1"/>
  <c r="T56" i="1" s="1"/>
  <c r="X56" i="1" s="1"/>
  <c r="L38" i="1"/>
  <c r="O43" i="1"/>
  <c r="L39" i="1"/>
  <c r="B48" i="2"/>
  <c r="K48" i="2"/>
  <c r="G48" i="2" s="1"/>
  <c r="B47" i="2"/>
  <c r="K47" i="2"/>
  <c r="B46" i="2"/>
  <c r="K46" i="2"/>
  <c r="B45" i="2"/>
  <c r="K45" i="2"/>
  <c r="G45" i="2" s="1"/>
  <c r="B44" i="2"/>
  <c r="E24" i="2"/>
  <c r="E25" i="2"/>
  <c r="E26" i="2"/>
  <c r="E27" i="2"/>
  <c r="E28" i="2"/>
  <c r="E29" i="2"/>
  <c r="E30" i="2"/>
  <c r="E31" i="2"/>
  <c r="E23" i="2"/>
  <c r="B24" i="2"/>
  <c r="B25" i="2"/>
  <c r="B26" i="2"/>
  <c r="B27" i="2"/>
  <c r="B28" i="2"/>
  <c r="B29" i="2"/>
  <c r="B30" i="2"/>
  <c r="B31" i="2"/>
  <c r="B23" i="2"/>
  <c r="C24" i="2"/>
  <c r="C25" i="2"/>
  <c r="C26" i="2"/>
  <c r="C27" i="2"/>
  <c r="C28" i="2"/>
  <c r="C29" i="2"/>
  <c r="C30" i="2"/>
  <c r="C31" i="2"/>
  <c r="C23" i="2"/>
  <c r="D24" i="2"/>
  <c r="D25" i="2"/>
  <c r="D26" i="2"/>
  <c r="D27" i="2"/>
  <c r="D28" i="2"/>
  <c r="D29" i="2"/>
  <c r="D30" i="2"/>
  <c r="D31" i="2"/>
  <c r="D23" i="2"/>
  <c r="E32" i="2"/>
  <c r="D32" i="2"/>
  <c r="C32" i="2"/>
  <c r="B32" i="2"/>
  <c r="B43" i="2"/>
  <c r="K44" i="2"/>
  <c r="K43" i="2"/>
  <c r="G43" i="2" s="1"/>
  <c r="I18" i="2"/>
  <c r="G18" i="2"/>
  <c r="O44" i="1"/>
  <c r="O45" i="1"/>
  <c r="I58" i="1"/>
  <c r="K58" i="1" s="1"/>
  <c r="I59" i="1"/>
  <c r="I60" i="1"/>
  <c r="I61" i="1"/>
  <c r="I62" i="1"/>
  <c r="I63" i="1"/>
  <c r="I64" i="1"/>
  <c r="I65" i="1"/>
  <c r="I66" i="1"/>
  <c r="I67" i="1"/>
  <c r="I68" i="1"/>
  <c r="I69" i="1"/>
  <c r="I70" i="1"/>
  <c r="I71" i="1"/>
  <c r="I72" i="1"/>
  <c r="I75" i="1"/>
  <c r="I76" i="1"/>
  <c r="I77" i="1"/>
  <c r="I78" i="1"/>
  <c r="I79" i="1"/>
  <c r="I80" i="1"/>
  <c r="I81" i="1"/>
  <c r="I82" i="1"/>
  <c r="K59" i="1"/>
  <c r="I35" i="2"/>
  <c r="H35" i="2"/>
  <c r="K60" i="1"/>
  <c r="K61" i="1"/>
  <c r="K62" i="1"/>
  <c r="K63" i="1"/>
  <c r="M63" i="1" s="1"/>
  <c r="K64" i="1"/>
  <c r="M64" i="1" s="1"/>
  <c r="K65" i="1"/>
  <c r="M65" i="1" s="1"/>
  <c r="K66" i="1"/>
  <c r="M66" i="1" s="1"/>
  <c r="K67" i="1"/>
  <c r="M67" i="1" s="1"/>
  <c r="K68" i="1"/>
  <c r="M68" i="1" s="1"/>
  <c r="K69" i="1"/>
  <c r="M69" i="1" s="1"/>
  <c r="K70" i="1"/>
  <c r="M70" i="1" s="1"/>
  <c r="M72" i="1"/>
  <c r="M76" i="1"/>
  <c r="K77" i="1"/>
  <c r="K78" i="1"/>
  <c r="M78" i="1" s="1"/>
  <c r="K71" i="1"/>
  <c r="M71" i="1" s="1"/>
  <c r="K79" i="1"/>
  <c r="M79" i="1" s="1"/>
  <c r="K80" i="1"/>
  <c r="M80" i="1" s="1"/>
  <c r="K81" i="1"/>
  <c r="M81" i="1" s="1"/>
  <c r="K82" i="1"/>
  <c r="M82" i="1" s="1"/>
  <c r="M62" i="1"/>
  <c r="M77" i="1"/>
  <c r="H4" i="3"/>
  <c r="I4" i="3"/>
  <c r="J4" i="3"/>
  <c r="K4" i="3"/>
  <c r="L4" i="3"/>
  <c r="M4" i="3"/>
  <c r="N4" i="3"/>
  <c r="G4" i="3"/>
  <c r="C3" i="3"/>
  <c r="G47" i="2"/>
  <c r="G46" i="2"/>
  <c r="G44" i="2"/>
  <c r="G38" i="2"/>
  <c r="G34" i="2"/>
  <c r="G3" i="2"/>
  <c r="Q7" i="3"/>
  <c r="Q7" i="6"/>
  <c r="R3" i="4"/>
  <c r="R4" i="4" s="1"/>
  <c r="R5" i="4" s="1"/>
  <c r="R6" i="4" s="1"/>
  <c r="R7" i="4" s="1"/>
  <c r="P42" i="1"/>
  <c r="G17" i="2" s="1"/>
  <c r="G29" i="1" l="1"/>
  <c r="J24" i="2" s="1"/>
  <c r="N6" i="2"/>
  <c r="P9" i="2" s="1"/>
  <c r="H6" i="2"/>
  <c r="H22" i="2" s="1"/>
  <c r="K6" i="2"/>
  <c r="M12" i="2" s="1"/>
  <c r="Q6" i="2"/>
  <c r="S9" i="2" s="1"/>
  <c r="T57" i="1"/>
  <c r="T58" i="1"/>
  <c r="T59" i="1"/>
  <c r="U59" i="1" s="1"/>
  <c r="T55" i="1"/>
  <c r="V55" i="1" s="1"/>
  <c r="R6" i="3"/>
  <c r="R7" i="3" s="1"/>
  <c r="R5" i="3"/>
  <c r="I57" i="1"/>
  <c r="G42" i="2"/>
  <c r="S13" i="2"/>
  <c r="G33" i="2"/>
  <c r="S30" i="2"/>
  <c r="U56" i="1"/>
  <c r="V56" i="1"/>
  <c r="P16" i="2"/>
  <c r="M13" i="2"/>
  <c r="M16" i="2"/>
  <c r="J16" i="2" l="1"/>
  <c r="J8" i="2"/>
  <c r="J14" i="2"/>
  <c r="J11" i="2"/>
  <c r="P14" i="2"/>
  <c r="J29" i="2"/>
  <c r="J27" i="2"/>
  <c r="J12" i="2"/>
  <c r="S25" i="2"/>
  <c r="U53" i="1"/>
  <c r="J53" i="1" s="1"/>
  <c r="S32" i="2"/>
  <c r="J31" i="2"/>
  <c r="P26" i="2"/>
  <c r="P29" i="2"/>
  <c r="M27" i="2"/>
  <c r="J9" i="2"/>
  <c r="P25" i="2"/>
  <c r="S8" i="2"/>
  <c r="P15" i="2"/>
  <c r="P10" i="2"/>
  <c r="P12" i="2"/>
  <c r="P8" i="2"/>
  <c r="N22" i="2"/>
  <c r="P30" i="2"/>
  <c r="M30" i="2"/>
  <c r="S10" i="2"/>
  <c r="P32" i="2"/>
  <c r="P24" i="2"/>
  <c r="P31" i="2"/>
  <c r="M29" i="2"/>
  <c r="J26" i="2"/>
  <c r="M9" i="2"/>
  <c r="T9" i="2" s="1"/>
  <c r="G9" i="2" s="1"/>
  <c r="M28" i="2"/>
  <c r="J10" i="2"/>
  <c r="J28" i="2"/>
  <c r="S31" i="2"/>
  <c r="M25" i="2"/>
  <c r="J30" i="2"/>
  <c r="S15" i="2"/>
  <c r="S12" i="2"/>
  <c r="S29" i="2"/>
  <c r="S27" i="2"/>
  <c r="S26" i="2"/>
  <c r="S7" i="2"/>
  <c r="S16" i="2"/>
  <c r="T16" i="2" s="1"/>
  <c r="G16" i="2" s="1"/>
  <c r="S14" i="2"/>
  <c r="S28" i="2"/>
  <c r="Q22" i="2"/>
  <c r="S11" i="2"/>
  <c r="S23" i="2"/>
  <c r="S24" i="2"/>
  <c r="J13" i="2"/>
  <c r="J32" i="2"/>
  <c r="J7" i="2"/>
  <c r="J25" i="2"/>
  <c r="J23" i="2"/>
  <c r="J15" i="2"/>
  <c r="M15" i="2"/>
  <c r="M23" i="2"/>
  <c r="M7" i="2"/>
  <c r="M14" i="2"/>
  <c r="M24" i="2"/>
  <c r="M32" i="2"/>
  <c r="M26" i="2"/>
  <c r="M31" i="2"/>
  <c r="K22" i="2"/>
  <c r="M8" i="2"/>
  <c r="M10" i="2"/>
  <c r="M11" i="2"/>
  <c r="P28" i="2"/>
  <c r="P13" i="2"/>
  <c r="P7" i="2"/>
  <c r="P11" i="2"/>
  <c r="P27" i="2"/>
  <c r="P23" i="2"/>
  <c r="X55" i="1"/>
  <c r="U55" i="1"/>
  <c r="V58" i="1"/>
  <c r="S53" i="1" s="1"/>
  <c r="X58" i="1"/>
  <c r="U58" i="1"/>
  <c r="X59" i="1"/>
  <c r="V59" i="1"/>
  <c r="V57" i="1"/>
  <c r="U57" i="1"/>
  <c r="X57" i="1"/>
  <c r="K57" i="1"/>
  <c r="M58" i="1" s="1"/>
  <c r="T14" i="2" l="1"/>
  <c r="G14" i="2" s="1"/>
  <c r="T27" i="2"/>
  <c r="G27" i="2" s="1"/>
  <c r="T30" i="2"/>
  <c r="G30" i="2" s="1"/>
  <c r="T24" i="2"/>
  <c r="G24" i="2" s="1"/>
  <c r="T15" i="2"/>
  <c r="G15" i="2" s="1"/>
  <c r="T12" i="2"/>
  <c r="G12" i="2" s="1"/>
  <c r="T8" i="2"/>
  <c r="G8" i="2" s="1"/>
  <c r="T10" i="2"/>
  <c r="G10" i="2" s="1"/>
  <c r="T31" i="2"/>
  <c r="G31" i="2" s="1"/>
  <c r="T29" i="2"/>
  <c r="G29" i="2" s="1"/>
  <c r="T25" i="2"/>
  <c r="G25" i="2" s="1"/>
  <c r="T26" i="2"/>
  <c r="G26" i="2" s="1"/>
  <c r="T13" i="2"/>
  <c r="G13" i="2" s="1"/>
  <c r="T28" i="2"/>
  <c r="G28" i="2" s="1"/>
  <c r="M73" i="1"/>
  <c r="M74" i="1"/>
  <c r="T7" i="2"/>
  <c r="G7" i="2" s="1"/>
  <c r="T11" i="2"/>
  <c r="G11" i="2" s="1"/>
  <c r="T32" i="2"/>
  <c r="G32" i="2" s="1"/>
  <c r="T23" i="2"/>
  <c r="G23" i="2" s="1"/>
  <c r="R53" i="1"/>
  <c r="G20" i="2" l="1"/>
  <c r="G4" i="2"/>
  <c r="G49" i="2" s="1"/>
</calcChain>
</file>

<file path=xl/comments1.xml><?xml version="1.0" encoding="utf-8"?>
<comments xmlns="http://schemas.openxmlformats.org/spreadsheetml/2006/main">
  <authors>
    <author>Merle Saaliste</author>
  </authors>
  <commentList>
    <comment ref="A2" authorId="0">
      <text>
        <r>
          <rPr>
            <b/>
            <sz val="8"/>
            <color indexed="81"/>
            <rFont val="Tahoma"/>
            <family val="2"/>
            <charset val="186"/>
          </rPr>
          <t>Andmeid saab sisestada vaid helerohelistesse lahtritesse.</t>
        </r>
      </text>
    </comment>
    <comment ref="B4" authorId="0">
      <text>
        <r>
          <rPr>
            <b/>
            <sz val="8"/>
            <color indexed="81"/>
            <rFont val="Tahoma"/>
            <family val="2"/>
            <charset val="186"/>
          </rPr>
          <t>Märgitakse taotleja äriregistrisse kantud ärinimi.</t>
        </r>
      </text>
    </comment>
    <comment ref="B6" authorId="0">
      <text>
        <r>
          <rPr>
            <b/>
            <sz val="8"/>
            <color indexed="81"/>
            <rFont val="Tahoma"/>
            <family val="2"/>
            <charset val="186"/>
          </rPr>
          <t>Märgitakse taotleja käibemaksukohustuslaseks registreerimise number.</t>
        </r>
      </text>
    </comment>
    <comment ref="B7" authorId="0">
      <text>
        <r>
          <rPr>
            <b/>
            <sz val="8"/>
            <color indexed="81"/>
            <rFont val="Tahoma"/>
            <family val="2"/>
            <charset val="186"/>
          </rPr>
          <t xml:space="preserve">Märgitakse taotleja seadusjärgse esindaja andmed. </t>
        </r>
      </text>
    </comment>
    <comment ref="B10" authorId="0">
      <text>
        <r>
          <rPr>
            <b/>
            <sz val="8"/>
            <color indexed="81"/>
            <rFont val="Tahoma"/>
            <family val="2"/>
            <charset val="186"/>
          </rPr>
          <t>Märgitakse taotleja poolt taotluse menetlemise ajaks määratud kontaktisiku andmed.</t>
        </r>
      </text>
    </comment>
    <comment ref="B16" authorId="0">
      <text>
        <r>
          <rPr>
            <b/>
            <sz val="8"/>
            <color indexed="81"/>
            <rFont val="Tahoma"/>
            <family val="2"/>
            <charset val="186"/>
          </rPr>
          <t>[1]</t>
        </r>
        <r>
          <rPr>
            <sz val="8"/>
            <color indexed="81"/>
            <rFont val="Tahoma"/>
            <family val="2"/>
            <charset val="186"/>
          </rPr>
          <t xml:space="preserve"> 
Euroopa Liidu ühise põllumajanduspoliitika rakendamise seaduse” § 79 alusel ja korras tehtud otsus.</t>
        </r>
      </text>
    </comment>
    <comment ref="K16" authorId="0">
      <text>
        <r>
          <rPr>
            <sz val="8"/>
            <color indexed="81"/>
            <rFont val="Tahoma"/>
            <family val="2"/>
            <charset val="186"/>
          </rPr>
          <t xml:space="preserve">Sisestada formaadis:
</t>
        </r>
        <r>
          <rPr>
            <sz val="4"/>
            <color indexed="81"/>
            <rFont val="Tahoma"/>
            <family val="2"/>
            <charset val="186"/>
          </rPr>
          <t>.</t>
        </r>
        <r>
          <rPr>
            <sz val="8"/>
            <color indexed="81"/>
            <rFont val="Tahoma"/>
            <family val="2"/>
            <charset val="186"/>
          </rPr>
          <t xml:space="preserve">
</t>
        </r>
        <r>
          <rPr>
            <b/>
            <sz val="11"/>
            <color indexed="81"/>
            <rFont val="Tahoma"/>
            <family val="2"/>
            <charset val="186"/>
          </rPr>
          <t>pp.kk.aaaa</t>
        </r>
      </text>
    </comment>
    <comment ref="G25" authorId="0">
      <text>
        <r>
          <rPr>
            <b/>
            <sz val="8"/>
            <color indexed="81"/>
            <rFont val="Tahoma"/>
            <family val="2"/>
            <charset val="186"/>
          </rPr>
          <t xml:space="preserve">[2] </t>
        </r>
        <r>
          <rPr>
            <sz val="8"/>
            <color indexed="81"/>
            <rFont val="Tahoma"/>
            <family val="2"/>
            <charset val="186"/>
          </rPr>
          <t xml:space="preserve">
Märkida viimase lõppenud majandusaasta alguse ja lõpu kuupäev.</t>
        </r>
      </text>
    </comment>
    <comment ref="K25" authorId="0">
      <text>
        <r>
          <rPr>
            <b/>
            <sz val="8"/>
            <color indexed="81"/>
            <rFont val="Tahoma"/>
            <family val="2"/>
            <charset val="186"/>
          </rPr>
          <t xml:space="preserve">[3] </t>
        </r>
        <r>
          <rPr>
            <sz val="8"/>
            <color indexed="81"/>
            <rFont val="Tahoma"/>
            <family val="2"/>
            <charset val="186"/>
          </rPr>
          <t xml:space="preserve">
Märkida eelviimase lõppenud majandusaasta alguse ja lõpu kuupäev.</t>
        </r>
      </text>
    </comment>
    <comment ref="G29" authorId="0">
      <text>
        <r>
          <rPr>
            <b/>
            <sz val="8"/>
            <color indexed="81"/>
            <rFont val="Tahoma"/>
            <family val="2"/>
            <charset val="186"/>
          </rPr>
          <t>Summeeritakse avalduse ridadel 9.1-9.4 näidatud müügitulud.</t>
        </r>
      </text>
    </comment>
    <comment ref="J35" authorId="0">
      <text>
        <r>
          <rPr>
            <sz val="8"/>
            <color indexed="81"/>
            <rFont val="Tahoma"/>
            <family val="2"/>
            <charset val="186"/>
          </rPr>
          <t>Muu toidukvaliteedikavana vaadeldakse ainult Veterinaar- ja Toiduameti (VTA) poolt  “Euroopa Liidu ühise põllumajanduspoliitika rakendamise seaduse” § 83 alusel ja korras tunnustatud toidukvaliteedikava</t>
        </r>
        <r>
          <rPr>
            <b/>
            <sz val="8"/>
            <color indexed="81"/>
            <rFont val="Tahoma"/>
            <family val="2"/>
            <charset val="186"/>
          </rPr>
          <t>.</t>
        </r>
      </text>
    </comment>
    <comment ref="B36" authorId="0">
      <text>
        <r>
          <rPr>
            <b/>
            <sz val="8"/>
            <color indexed="81"/>
            <rFont val="Tahoma"/>
            <family val="2"/>
            <charset val="186"/>
          </rPr>
          <t>[4]</t>
        </r>
        <r>
          <rPr>
            <sz val="8"/>
            <color indexed="81"/>
            <rFont val="Tahoma"/>
            <family val="2"/>
            <charset val="186"/>
          </rPr>
          <t xml:space="preserve">
Märkida kokku teravilja, õliseemnete ja valgurikaste taimede ning nende töötlemisel saadud toodete müügitulu.</t>
        </r>
      </text>
    </comment>
    <comment ref="B37" authorId="0">
      <text>
        <r>
          <rPr>
            <b/>
            <sz val="8"/>
            <color indexed="81"/>
            <rFont val="Tahoma"/>
            <family val="2"/>
            <charset val="186"/>
          </rPr>
          <t>[5]</t>
        </r>
        <r>
          <rPr>
            <sz val="8"/>
            <color indexed="81"/>
            <rFont val="Tahoma"/>
            <family val="2"/>
            <charset val="186"/>
          </rPr>
          <t xml:space="preserve">
Märkida kokku loomakasvatustoodete ja nende töötlemisel saadud toodete (v.a piimaveised, lehmapiim ja selle töötlemisel saadud toode) müügitulu.</t>
        </r>
      </text>
    </comment>
    <comment ref="B38" authorId="0">
      <text>
        <r>
          <rPr>
            <b/>
            <sz val="8"/>
            <color indexed="81"/>
            <rFont val="Tahoma"/>
            <family val="2"/>
            <charset val="186"/>
          </rPr>
          <t>[6]</t>
        </r>
        <r>
          <rPr>
            <sz val="8"/>
            <color indexed="81"/>
            <rFont val="Tahoma"/>
            <family val="2"/>
            <charset val="186"/>
          </rPr>
          <t xml:space="preserve">
Märkida kokku piimaveiste, lehmapiima ja selle töötlemisel saadud toote müügitulu.</t>
        </r>
      </text>
    </comment>
    <comment ref="B39" authorId="0">
      <text>
        <r>
          <rPr>
            <b/>
            <sz val="8"/>
            <color indexed="81"/>
            <rFont val="Tahoma"/>
            <family val="2"/>
            <charset val="186"/>
          </rPr>
          <t xml:space="preserve">[7] </t>
        </r>
        <r>
          <rPr>
            <sz val="8"/>
            <color indexed="81"/>
            <rFont val="Tahoma"/>
            <family val="2"/>
            <charset val="186"/>
          </rPr>
          <t xml:space="preserve">
Märkida kokku kõigi põllumajandustoodete ja nende töötlemisel saadud toodete müügitulu, v.a ridadel 9.1–9.3 märgitud toodete müügitulu.</t>
        </r>
      </text>
    </comment>
    <comment ref="B40" authorId="0">
      <text>
        <r>
          <rPr>
            <b/>
            <sz val="8"/>
            <color indexed="81"/>
            <rFont val="Tahoma"/>
            <family val="2"/>
            <charset val="186"/>
          </rPr>
          <t xml:space="preserve">[9]
</t>
        </r>
        <r>
          <rPr>
            <sz val="8"/>
            <color indexed="81"/>
            <rFont val="Tahoma"/>
            <family val="2"/>
            <charset val="186"/>
          </rPr>
          <t xml:space="preserve"> “Euroopa Liidu ühise põllumajanduspoliitika rakendamise seaduse” § 83 alusel ja korras tehtud otsus. 
Märgitakse juhul, kui tootjarühm toodab tooteid muu toidukvaliteedikava raames.
</t>
        </r>
      </text>
    </comment>
    <comment ref="B41" authorId="0">
      <text>
        <r>
          <rPr>
            <b/>
            <sz val="8"/>
            <color indexed="81"/>
            <rFont val="Tahoma"/>
            <family val="2"/>
            <charset val="186"/>
          </rPr>
          <t>[9]</t>
        </r>
        <r>
          <rPr>
            <sz val="8"/>
            <color indexed="81"/>
            <rFont val="Tahoma"/>
            <family val="2"/>
            <charset val="186"/>
          </rPr>
          <t xml:space="preserve">
 “Äriseadustiku” (ÄS) § 391 tähenduses.
Näidata kõigi viimasel lõppenud majandusaastal tootjarühmaga </t>
        </r>
        <r>
          <rPr>
            <u/>
            <sz val="8"/>
            <color indexed="81"/>
            <rFont val="Tahoma"/>
            <family val="2"/>
            <charset val="186"/>
          </rPr>
          <t xml:space="preserve">ühendatud </t>
        </r>
        <r>
          <rPr>
            <b/>
            <sz val="8"/>
            <color indexed="81"/>
            <rFont val="Tahoma"/>
            <family val="2"/>
            <charset val="186"/>
          </rPr>
          <t>tulundusühistute</t>
        </r>
        <r>
          <rPr>
            <sz val="8"/>
            <color indexed="81"/>
            <rFont val="Tahoma"/>
            <family val="2"/>
            <charset val="186"/>
          </rPr>
          <t xml:space="preserve"> ärinimed ja äriregistrikoodid.
Mitte näidta liikmeks astunud äriühinguid ja FIE-sid.
</t>
        </r>
        <r>
          <rPr>
            <u/>
            <sz val="8"/>
            <color indexed="81"/>
            <rFont val="Tahoma"/>
            <family val="2"/>
            <charset val="186"/>
          </rPr>
          <t>ÄS § 391. Ühinemise viisid</t>
        </r>
        <r>
          <rPr>
            <sz val="8"/>
            <color indexed="81"/>
            <rFont val="Tahoma"/>
            <family val="2"/>
            <charset val="186"/>
          </rPr>
          <t xml:space="preserve">
 (1) Äriühing (ühendatav ühing) võib ühineda teise äriühinguga (ühendav ühing). Ühendatav ühing loetakse lõppenuks.
 (2) Äriühingud võivad ühineda ka selliselt, et asutavad uue äriühingu. Ühinevad ühingud loetakse sel juhul lõppenuks.
 (3) Ühinemine toimub likvideerimismenetluseta.
 (4) Ühinemisel läheb ühendatava ühingu vara, sealhulgas kohustused, üle ühendavale ühingule. Uue ühingu asutamisel läheb ühinevate ühingute vara, sealhulgas kohustused, sellele üle.
 (5) Ühendatava ühingu osanikud või aktsionärid saavad ühinemisel ühendava ühingu osanikeks või aktsionärideks. Uue ühingu asutamisel saavad selle osanikeks või aktsionärideks ühinevate ühingute osanikud või aktsionärid.
 (6) Ühinevateks ühinguteks võivad olla sama või eri liiki Eesti äriregistrisse kantud äriühingud, kui seaduses ei ole sätestatud teisiti.</t>
        </r>
      </text>
    </comment>
    <comment ref="J53" authorId="0">
      <text>
        <r>
          <rPr>
            <sz val="8"/>
            <color indexed="10"/>
            <rFont val="Tahoma"/>
            <family val="2"/>
            <charset val="186"/>
          </rPr>
          <t>NB!</t>
        </r>
        <r>
          <rPr>
            <sz val="8"/>
            <color indexed="81"/>
            <rFont val="Tahoma"/>
            <family val="2"/>
            <charset val="186"/>
          </rPr>
          <t xml:space="preserve"> Siin lahtris olev maksimaalne võimalik toetussumma on indikatiivne. 
Arvutatakse lähtuvalt taotleja viimase lõppenud majandusaasta müügitulust liikmete toodetud põllumajandustoote ja selle töötlemisel saadud toote turustamisest kokku (so lahter </t>
        </r>
        <r>
          <rPr>
            <b/>
            <sz val="8"/>
            <color indexed="81"/>
            <rFont val="Tahoma"/>
            <family val="2"/>
            <charset val="186"/>
          </rPr>
          <t>G29</t>
        </r>
        <r>
          <rPr>
            <sz val="8"/>
            <color indexed="81"/>
            <rFont val="Tahoma"/>
            <family val="2"/>
            <charset val="186"/>
          </rPr>
          <t xml:space="preserve"> ehk avalduse </t>
        </r>
        <r>
          <rPr>
            <b/>
            <sz val="8"/>
            <color indexed="81"/>
            <rFont val="Tahoma"/>
            <family val="2"/>
            <charset val="186"/>
          </rPr>
          <t>rida 8.2</t>
        </r>
        <r>
          <rPr>
            <sz val="8"/>
            <color indexed="81"/>
            <rFont val="Tahoma"/>
            <family val="2"/>
            <charset val="186"/>
          </rPr>
          <t xml:space="preserve">), tunnustamise kuupäevast (so lahter </t>
        </r>
        <r>
          <rPr>
            <b/>
            <sz val="8"/>
            <color indexed="81"/>
            <rFont val="Tahoma"/>
            <family val="2"/>
            <charset val="186"/>
          </rPr>
          <t>K16</t>
        </r>
        <r>
          <rPr>
            <sz val="8"/>
            <color indexed="81"/>
            <rFont val="Tahoma"/>
            <family val="2"/>
            <charset val="186"/>
          </rPr>
          <t xml:space="preserve">) ja eeldusest, et otsused tehakse taotlusvooru toimumise aasta jooksul.
Tegelikku maksimaalse toetusumma väärtus sõltub PRIA poolt toetuse määramise otsuse tegemise kuupäevast.
</t>
        </r>
      </text>
    </comment>
    <comment ref="O53" authorId="0">
      <text>
        <r>
          <rPr>
            <b/>
            <sz val="8"/>
            <color indexed="81"/>
            <rFont val="Tahoma"/>
            <family val="2"/>
            <charset val="186"/>
          </rPr>
          <t>Aasta loetakse sisse avalduse täitmise aastast.</t>
        </r>
      </text>
    </comment>
    <comment ref="I55" authorId="0">
      <text>
        <r>
          <rPr>
            <b/>
            <sz val="8"/>
            <color indexed="81"/>
            <rFont val="Tahoma"/>
            <family val="2"/>
            <charset val="186"/>
          </rPr>
          <t>Vaikimisi</t>
        </r>
        <r>
          <rPr>
            <sz val="8"/>
            <color indexed="81"/>
            <rFont val="Tahoma"/>
            <family val="2"/>
            <charset val="186"/>
          </rPr>
          <t xml:space="preserve"> arvutatakse käibemaks "Maksumus kokku" lahtri väärtuse järgi eeldades, et </t>
        </r>
        <r>
          <rPr>
            <b/>
            <sz val="8"/>
            <color indexed="81"/>
            <rFont val="Tahoma"/>
            <family val="2"/>
            <charset val="186"/>
          </rPr>
          <t>käibemaks</t>
        </r>
        <r>
          <rPr>
            <sz val="8"/>
            <color indexed="81"/>
            <rFont val="Tahoma"/>
            <family val="2"/>
            <charset val="186"/>
          </rPr>
          <t xml:space="preserve"> on </t>
        </r>
        <r>
          <rPr>
            <b/>
            <sz val="8"/>
            <color indexed="10"/>
            <rFont val="Tahoma"/>
            <family val="2"/>
            <charset val="186"/>
          </rPr>
          <t>20%</t>
        </r>
        <r>
          <rPr>
            <sz val="8"/>
            <color indexed="81"/>
            <rFont val="Tahoma"/>
            <family val="2"/>
            <charset val="186"/>
          </rPr>
          <t>.</t>
        </r>
      </text>
    </comment>
    <comment ref="K56" authorId="0">
      <text>
        <r>
          <rPr>
            <sz val="8"/>
            <color indexed="81"/>
            <rFont val="Tahoma"/>
            <family val="2"/>
            <charset val="186"/>
          </rPr>
          <t>Vaikimisi kuvatakse lahtrisse sisestatud kulu maksumus miinus käibemaks.</t>
        </r>
      </text>
    </comment>
    <comment ref="K57" authorId="0">
      <text>
        <r>
          <rPr>
            <sz val="8"/>
            <color indexed="81"/>
            <rFont val="Tahoma"/>
            <family val="2"/>
          </rPr>
          <t xml:space="preserve">Arv kuvatakse </t>
        </r>
        <r>
          <rPr>
            <b/>
            <sz val="8"/>
            <color indexed="10"/>
            <rFont val="Tahoma"/>
            <family val="2"/>
          </rPr>
          <t>punasena</t>
        </r>
        <r>
          <rPr>
            <sz val="8"/>
            <color indexed="81"/>
            <rFont val="Tahoma"/>
            <family val="2"/>
          </rPr>
          <t xml:space="preserve">, kui taotletav toetus ületab maksimaalset võimalikku toetussummat (lahter J53) ja </t>
        </r>
        <r>
          <rPr>
            <b/>
            <sz val="8"/>
            <color indexed="17"/>
            <rFont val="Tahoma"/>
            <family val="2"/>
          </rPr>
          <t>rohelisena</t>
        </r>
        <r>
          <rPr>
            <sz val="8"/>
            <color indexed="81"/>
            <rFont val="Tahoma"/>
            <family val="2"/>
          </rPr>
          <t>, kui taotletav summa on maksimaalsest võimalikust summast  väiksem või sellega võrdne.</t>
        </r>
      </text>
    </comment>
    <comment ref="B74" authorId="0">
      <text>
        <r>
          <rPr>
            <b/>
            <sz val="8"/>
            <color indexed="81"/>
            <rFont val="Tahoma"/>
            <family val="2"/>
            <charset val="186"/>
          </rPr>
          <t xml:space="preserve">[10] </t>
        </r>
        <r>
          <rPr>
            <sz val="8"/>
            <color indexed="81"/>
            <rFont val="Tahoma"/>
            <family val="2"/>
            <charset val="186"/>
          </rPr>
          <t xml:space="preserve">
Märkida peamised investeeringuobjektid (näiteks pakendusliin vms).</t>
        </r>
      </text>
    </comment>
    <comment ref="E95" authorId="0">
      <text>
        <r>
          <rPr>
            <b/>
            <sz val="8"/>
            <color indexed="81"/>
            <rFont val="Tahoma"/>
            <family val="2"/>
            <charset val="186"/>
          </rPr>
          <t>Vaikimisi loetakse taotleja seadusjärgse esindaja nimi avalduse realt 4.</t>
        </r>
      </text>
    </comment>
    <comment ref="A98" authorId="0">
      <text>
        <r>
          <rPr>
            <sz val="8"/>
            <color indexed="81"/>
            <rFont val="Tahoma"/>
            <family val="2"/>
            <charset val="186"/>
          </rPr>
          <t>Taotluse allkirjastab kas taotluse real 4 märgitud taotleja seadusjärgse esindusõigusega isik või taotlust esitama volitatud isik.</t>
        </r>
        <r>
          <rPr>
            <b/>
            <sz val="8"/>
            <color indexed="81"/>
            <rFont val="Tahoma"/>
            <family val="2"/>
            <charset val="186"/>
          </rPr>
          <t xml:space="preserve">
</t>
        </r>
        <r>
          <rPr>
            <b/>
            <sz val="8"/>
            <color indexed="10"/>
            <rFont val="Tahoma"/>
            <family val="2"/>
            <charset val="186"/>
          </rPr>
          <t>NB!</t>
        </r>
        <r>
          <rPr>
            <sz val="8"/>
            <color indexed="10"/>
            <rFont val="Tahoma"/>
            <family val="2"/>
            <charset val="186"/>
          </rPr>
          <t xml:space="preserve"> </t>
        </r>
        <r>
          <rPr>
            <sz val="8"/>
            <color indexed="81"/>
            <rFont val="Tahoma"/>
            <family val="2"/>
            <charset val="186"/>
          </rPr>
          <t>Kui allkirjastajaks on volitatud isik, tuleb koos taotlusega esitada kindlasti ka volitus.</t>
        </r>
      </text>
    </comment>
    <comment ref="E98" authorId="0">
      <text>
        <r>
          <rPr>
            <sz val="8"/>
            <color indexed="81"/>
            <rFont val="Tahoma"/>
            <family val="2"/>
            <charset val="186"/>
          </rPr>
          <t>Kirjutatakse taotluse allkirjastanud taotleja esindaja ees- ja perekonnanimi.</t>
        </r>
      </text>
    </comment>
    <comment ref="A99" authorId="0">
      <text>
        <r>
          <rPr>
            <sz val="8"/>
            <color indexed="81"/>
            <rFont val="Tahoma"/>
            <family val="2"/>
            <charset val="186"/>
          </rPr>
          <t>Täidab taotluse vastu võtnud PRIA ametnik.</t>
        </r>
      </text>
    </comment>
  </commentList>
</comments>
</file>

<file path=xl/comments2.xml><?xml version="1.0" encoding="utf-8"?>
<comments xmlns="http://schemas.openxmlformats.org/spreadsheetml/2006/main">
  <authors>
    <author>Merle Saaliste</author>
  </authors>
  <commentList>
    <comment ref="A2" authorId="0">
      <text>
        <r>
          <rPr>
            <b/>
            <sz val="8"/>
            <color indexed="81"/>
            <rFont val="Tahoma"/>
            <family val="2"/>
            <charset val="186"/>
          </rPr>
          <t>Töölehele "Hindepunktid" ei saa andmeid sisestada, väärtused loetakse automaatselt töölehelt "Avaldus" vastavatest lahtritest.</t>
        </r>
        <r>
          <rPr>
            <sz val="8"/>
            <color indexed="81"/>
            <rFont val="Tahoma"/>
            <family val="2"/>
            <charset val="186"/>
          </rPr>
          <t xml:space="preserve">
</t>
        </r>
      </text>
    </comment>
    <comment ref="G3" authorId="0">
      <text>
        <r>
          <rPr>
            <b/>
            <sz val="8"/>
            <color indexed="81"/>
            <rFont val="Tahoma"/>
            <family val="2"/>
            <charset val="186"/>
          </rPr>
          <t>Taotleja nimi loetakse töölehelt "Avaldus" lahtrist D5.</t>
        </r>
        <r>
          <rPr>
            <sz val="8"/>
            <color indexed="81"/>
            <rFont val="Tahoma"/>
            <family val="2"/>
            <charset val="186"/>
          </rPr>
          <t xml:space="preserve">
</t>
        </r>
      </text>
    </comment>
    <comment ref="B5" authorId="0">
      <text>
        <r>
          <rPr>
            <b/>
            <sz val="8"/>
            <color indexed="81"/>
            <rFont val="Tahoma"/>
            <family val="2"/>
            <charset val="186"/>
          </rPr>
          <t>Taotleja liikmete arv loetakse töölehelet  "Avaldus" lahtrist G26. 
Tegevusvaldkond valitakse vastavalt töölehe "Avaldus" suurima väärtusega lahtrile vahemikust</t>
        </r>
        <r>
          <rPr>
            <b/>
            <sz val="8"/>
            <color indexed="81"/>
            <rFont val="Tahoma"/>
            <family val="2"/>
            <charset val="186"/>
          </rPr>
          <t xml:space="preserve"> L37, L38, L39 ja L40.
Valitud liikmete arvu vahemik ja tegevusvaldkond värvuvad kollaseks.</t>
        </r>
      </text>
    </comment>
    <comment ref="B17" authorId="0">
      <text>
        <r>
          <rPr>
            <b/>
            <sz val="8"/>
            <color indexed="81"/>
            <rFont val="Tahoma"/>
            <family val="2"/>
            <charset val="186"/>
          </rPr>
          <t xml:space="preserve">Taotlejaga ühendatud tulundusühistute olemasolu  kontrollitakse töölehe "Avaldus" lahtritest F41, F42 ja F43.
Kui tingimus on täidetud värvub lahter kollaseks. </t>
        </r>
        <r>
          <rPr>
            <sz val="8"/>
            <color indexed="81"/>
            <rFont val="Tahoma"/>
            <family val="2"/>
            <charset val="186"/>
          </rPr>
          <t xml:space="preserve">
</t>
        </r>
      </text>
    </comment>
    <comment ref="B18" authorId="0">
      <text>
        <r>
          <rPr>
            <b/>
            <sz val="8"/>
            <color indexed="81"/>
            <rFont val="Tahoma"/>
            <family val="2"/>
            <charset val="186"/>
          </rPr>
          <t>Kasvuprotsendi leidmiseks kasutatakse töölehe "Avaldus" lahtreid G28 ja K28.</t>
        </r>
        <r>
          <rPr>
            <sz val="8"/>
            <color indexed="81"/>
            <rFont val="Tahoma"/>
            <family val="2"/>
            <charset val="186"/>
          </rPr>
          <t xml:space="preserve">
</t>
        </r>
        <r>
          <rPr>
            <b/>
            <sz val="8"/>
            <color indexed="81"/>
            <rFont val="Tahoma"/>
            <family val="2"/>
            <charset val="186"/>
          </rPr>
          <t xml:space="preserve">
Kui tingimus on täidetud värvub lahter kollaseks. </t>
        </r>
      </text>
    </comment>
    <comment ref="B21" authorId="0">
      <text>
        <r>
          <rPr>
            <b/>
            <sz val="8"/>
            <color indexed="81"/>
            <rFont val="Tahoma"/>
            <family val="2"/>
            <charset val="186"/>
          </rPr>
          <t>Taotleja müügitulu suurus loetakse töölehelet  "Avaldus" lahtrist G29. 
Tegevusvaldkond valitakse vastavalt töölehe "Avaldus" suurima väärtusega lahtrile vahemikust L36 - L39.
Valitud müügitulu vahemik ja tegevusvaldkond värvuvad kollaseks.</t>
        </r>
      </text>
    </comment>
    <comment ref="B33" authorId="0">
      <text>
        <r>
          <rPr>
            <b/>
            <sz val="8"/>
            <color indexed="81"/>
            <rFont val="Tahoma"/>
            <family val="2"/>
            <charset val="186"/>
          </rPr>
          <t xml:space="preserve">Kasvuprotsendi leidmiseks kasutatakse töölehe "Avaldus" lahtreid G29 ja K29.
Kasvuprotsenti ei arvutata, kui ühel vaadeldavtest majandusaastatest müügitulu ei olnud.
Kui tingimus on täidetud värvub lahter kollaseks. </t>
        </r>
      </text>
    </comment>
    <comment ref="B34" authorId="0">
      <text>
        <r>
          <rPr>
            <b/>
            <sz val="8"/>
            <color indexed="81"/>
            <rFont val="Tahoma"/>
            <family val="2"/>
            <charset val="186"/>
          </rPr>
          <t xml:space="preserve">Turustamist väljaspool Eestit  kontrollitakse töölehe "Avaldus" lahtrist G31.
Kui tingimus on täidetud värvub lahter kollaseks. </t>
        </r>
      </text>
    </comment>
    <comment ref="B35" authorId="0">
      <text>
        <r>
          <rPr>
            <b/>
            <sz val="8"/>
            <color indexed="81"/>
            <rFont val="Tahoma"/>
            <family val="2"/>
            <charset val="186"/>
          </rPr>
          <t xml:space="preserve">Kasvuprotsendi leidmiseks kasutatakse töölehe "Avaldus" lahtreid G31 ja K31.
Kasvuprotsenti ei arvutata, kui ühel vaadeldavtest majndusaastatest eksporti ei toimunud.
Kui tingimus on täidetud värvub lahter kollaseks. </t>
        </r>
      </text>
    </comment>
    <comment ref="B36" authorId="0">
      <text>
        <r>
          <rPr>
            <b/>
            <sz val="8"/>
            <color indexed="81"/>
            <rFont val="Tahoma"/>
            <family val="2"/>
            <charset val="186"/>
          </rPr>
          <t xml:space="preserve">Osatähtsuse arvutamiseks kasutatakse töölehe "Avaldus" lahtreid G29 ja G32.
Kui tingimus on täidetud värvub lahter kollaseks. </t>
        </r>
      </text>
    </comment>
    <comment ref="B37" authorId="0">
      <text>
        <r>
          <rPr>
            <b/>
            <sz val="8"/>
            <color indexed="81"/>
            <rFont val="Tahoma"/>
            <family val="2"/>
            <charset val="186"/>
          </rPr>
          <t xml:space="preserve">Kasvuprotsendi leidmiseks kasutatakse töölehe "Avaldus" lahtreid G32 ja K32.
Kasvuprotsenti ei arvutata, kui ühel vaadeldavtest majandusaastatest töödeldud tooteid ei turustatud.
Kui tingimus on täidetud värvub lahter kollaseks. </t>
        </r>
      </text>
    </comment>
    <comment ref="B39" authorId="0">
      <text>
        <r>
          <rPr>
            <b/>
            <sz val="8"/>
            <color indexed="81"/>
            <rFont val="Tahoma"/>
            <family val="2"/>
            <charset val="186"/>
          </rPr>
          <t xml:space="preserve">Investeeringute tegemist kontrollitakse töölehe "Avaldus" lahtrist L44.
Kui tingimus on täidetud värvub lahter kollaseks. </t>
        </r>
      </text>
    </comment>
    <comment ref="B40" authorId="0">
      <text>
        <r>
          <rPr>
            <b/>
            <sz val="8"/>
            <color indexed="81"/>
            <rFont val="Tahoma"/>
            <family val="2"/>
            <charset val="186"/>
          </rPr>
          <t xml:space="preserve">Investeeringute tegemist kontrollitakse töölehe "Avaldus" lahtrist L45.
Kui tingimus on täidetud värvub lahter kollaseks. </t>
        </r>
      </text>
    </comment>
    <comment ref="B41" authorId="0">
      <text>
        <r>
          <rPr>
            <b/>
            <sz val="8"/>
            <color indexed="81"/>
            <rFont val="Tahoma"/>
            <family val="2"/>
            <charset val="186"/>
          </rPr>
          <t xml:space="preserve">Investeeringute tegemist kontrollitakse töölehe "Avaldus" lahtrist L46.
Kui tingimus on täidetud värvub lahter kollaseks. </t>
        </r>
      </text>
    </comment>
    <comment ref="B43" authorId="0">
      <text>
        <r>
          <rPr>
            <b/>
            <sz val="8"/>
            <color indexed="81"/>
            <rFont val="Tahoma"/>
            <family val="2"/>
            <charset val="186"/>
          </rPr>
          <t xml:space="preserve">Mahetoodete turustamist kontrollitakse töölehe "Avaldus" lahtrist G30.
Kui tingimus on täidetud värvub lahter kollaseks.  </t>
        </r>
      </text>
    </comment>
    <comment ref="B44" authorId="0">
      <text>
        <r>
          <rPr>
            <b/>
            <sz val="8"/>
            <color indexed="81"/>
            <rFont val="Tahoma"/>
            <family val="2"/>
            <charset val="186"/>
          </rPr>
          <t xml:space="preserve">Mahetoodete turustamist kontrollitakse töölehe "Avaldus" lahtrist G30.
Kui tingimus on täidetud värvub lahter kollaseks.  </t>
        </r>
      </text>
    </comment>
    <comment ref="B45" authorId="0">
      <text>
        <r>
          <rPr>
            <b/>
            <sz val="8"/>
            <color indexed="81"/>
            <rFont val="Tahoma"/>
            <family val="2"/>
            <charset val="186"/>
          </rPr>
          <t xml:space="preserve">Töödeldud mahetoodete turustamist kontrollitakse töölehe "Avaldus" lahtrist G33.
Kui tingimus on täidetud värvub lahter kollaseks.  </t>
        </r>
      </text>
    </comment>
    <comment ref="B46" authorId="0">
      <text>
        <r>
          <rPr>
            <b/>
            <sz val="8"/>
            <color indexed="81"/>
            <rFont val="Tahoma"/>
            <family val="2"/>
            <charset val="186"/>
          </rPr>
          <t xml:space="preserve">Töödeldud mahetoodete turustamist kontrollitakse töölehe "Avaldus" lahtrist G33.
Kui tingimus on täidetud värvub lahter kollaseks.  </t>
        </r>
      </text>
    </comment>
    <comment ref="B47" authorId="0">
      <text>
        <r>
          <rPr>
            <b/>
            <sz val="8"/>
            <color indexed="81"/>
            <rFont val="Tahoma"/>
            <family val="2"/>
            <charset val="186"/>
          </rPr>
          <t xml:space="preserve">Töödeldud mahetoodete turustamist kontrollitakse töölehe "Avaldus" lahtrist G33.
Kui tingimus on täidetud värvub lahter kollaseks.  </t>
        </r>
      </text>
    </comment>
    <comment ref="B48" authorId="0">
      <text>
        <r>
          <rPr>
            <b/>
            <sz val="8"/>
            <color indexed="81"/>
            <rFont val="Tahoma"/>
            <family val="2"/>
            <charset val="186"/>
          </rPr>
          <t xml:space="preserve">Töödeldud mahetoodete turustamist kontrollitakse töölehe "Avaldus" lahtrist G33.
Kui tingimus on täidetud värvub lahter kollaseks.  </t>
        </r>
      </text>
    </comment>
  </commentList>
</comments>
</file>

<file path=xl/comments3.xml><?xml version="1.0" encoding="utf-8"?>
<comments xmlns="http://schemas.openxmlformats.org/spreadsheetml/2006/main">
  <authors>
    <author>Merle Saaliste</author>
  </authors>
  <commentList>
    <comment ref="A2" authorId="0">
      <text>
        <r>
          <rPr>
            <b/>
            <sz val="8"/>
            <color indexed="81"/>
            <rFont val="Tahoma"/>
            <family val="2"/>
            <charset val="186"/>
          </rPr>
          <t>Andmeid saab sisestada vaid helerohelistesse lahtritesse.</t>
        </r>
      </text>
    </comment>
    <comment ref="A3" authorId="0">
      <text>
        <r>
          <rPr>
            <b/>
            <sz val="8"/>
            <color indexed="81"/>
            <rFont val="Tahoma"/>
            <family val="2"/>
            <charset val="186"/>
          </rPr>
          <t>Taotleja nimi loetakse töölehelt "Avaldus" lahtrist D5.</t>
        </r>
      </text>
    </comment>
    <comment ref="A4" authorId="0">
      <text>
        <r>
          <rPr>
            <b/>
            <sz val="8"/>
            <color indexed="81"/>
            <rFont val="Tahoma"/>
            <family val="2"/>
            <charset val="186"/>
          </rPr>
          <t>Taotleja äriregistri kood loetakse töölehelt "Avaldus" lahtritest G6-N6</t>
        </r>
      </text>
    </comment>
    <comment ref="A5" authorId="0">
      <text>
        <r>
          <rPr>
            <b/>
            <sz val="8"/>
            <color indexed="81"/>
            <rFont val="Tahoma"/>
            <family val="2"/>
            <charset val="186"/>
          </rPr>
          <t>[1]</t>
        </r>
        <r>
          <rPr>
            <sz val="8"/>
            <color indexed="81"/>
            <rFont val="Tahoma"/>
            <family val="2"/>
            <charset val="186"/>
          </rPr>
          <t xml:space="preserve">
Märgitakse taotluse registreerimisel antud ja taotluse rahuldamise otsuse väljatrükil näidatud taotluse viitenumber.</t>
        </r>
      </text>
    </comment>
    <comment ref="D7" authorId="0">
      <text>
        <r>
          <rPr>
            <b/>
            <sz val="8"/>
            <color indexed="81"/>
            <rFont val="Tahoma"/>
            <family val="2"/>
            <charset val="186"/>
          </rPr>
          <t>Kirjutatakse mitmenda PRIAle esitatava sama taotlusega seotud kuludeklaratsiooniga on tegemist.</t>
        </r>
      </text>
    </comment>
  </commentList>
</comments>
</file>

<file path=xl/comments4.xml><?xml version="1.0" encoding="utf-8"?>
<comments xmlns="http://schemas.openxmlformats.org/spreadsheetml/2006/main">
  <authors>
    <author>Merle Saaliste</author>
  </authors>
  <commentList>
    <comment ref="A2" authorId="0">
      <text>
        <r>
          <rPr>
            <b/>
            <sz val="8"/>
            <color indexed="81"/>
            <rFont val="Tahoma"/>
            <family val="2"/>
            <charset val="186"/>
          </rPr>
          <t>Andmeid saab sisestada vaid helerohelistesse lahtritesse.</t>
        </r>
      </text>
    </comment>
    <comment ref="A3" authorId="0">
      <text>
        <r>
          <rPr>
            <b/>
            <sz val="8"/>
            <color indexed="81"/>
            <rFont val="Tahoma"/>
            <family val="2"/>
            <charset val="186"/>
          </rPr>
          <t>Taotleja nimi loetakse töölehelt "Avaldus" lahtrist D5.</t>
        </r>
      </text>
    </comment>
    <comment ref="A4" authorId="0">
      <text>
        <r>
          <rPr>
            <b/>
            <sz val="8"/>
            <color indexed="81"/>
            <rFont val="Tahoma"/>
            <family val="2"/>
            <charset val="186"/>
          </rPr>
          <t>Taotleja äriregistri kood loetakse töölehelt "Avaldus" lahtritest G6-N6</t>
        </r>
      </text>
    </comment>
    <comment ref="A5" authorId="0">
      <text>
        <r>
          <rPr>
            <b/>
            <sz val="8"/>
            <color indexed="81"/>
            <rFont val="Tahoma"/>
            <family val="2"/>
            <charset val="186"/>
          </rPr>
          <t>[1]</t>
        </r>
        <r>
          <rPr>
            <sz val="8"/>
            <color indexed="81"/>
            <rFont val="Tahoma"/>
            <family val="2"/>
            <charset val="186"/>
          </rPr>
          <t xml:space="preserve">
Märgitakse taotluse registreerimisel antud ja taotluse rahuldamise otsuse väljatrükil näidatud taotluse viitenumber.</t>
        </r>
      </text>
    </comment>
    <comment ref="D7" authorId="0">
      <text>
        <r>
          <rPr>
            <b/>
            <sz val="8"/>
            <color indexed="81"/>
            <rFont val="Tahoma"/>
            <family val="2"/>
            <charset val="186"/>
          </rPr>
          <t>Kirjutatakse mitmenda PRIAle esitatava sama taotlusega seotud kuludeklaratsiooniga on tegemist.</t>
        </r>
      </text>
    </comment>
  </commentList>
</comments>
</file>

<file path=xl/comments5.xml><?xml version="1.0" encoding="utf-8"?>
<comments xmlns="http://schemas.openxmlformats.org/spreadsheetml/2006/main">
  <authors>
    <author>Merle Saaliste</author>
  </authors>
  <commentList>
    <comment ref="A2" authorId="0">
      <text>
        <r>
          <rPr>
            <b/>
            <sz val="8"/>
            <color indexed="81"/>
            <rFont val="Tahoma"/>
            <family val="2"/>
            <charset val="186"/>
          </rPr>
          <t>Andmeid saab sisestada vaid helerohelistesse lahtritesse.</t>
        </r>
      </text>
    </comment>
    <comment ref="A3" authorId="0">
      <text>
        <r>
          <rPr>
            <b/>
            <sz val="8"/>
            <color indexed="81"/>
            <rFont val="Tahoma"/>
            <family val="2"/>
            <charset val="186"/>
          </rPr>
          <t>Taotleja nimi loetakse töölehelt "Avaldus" lahtrist D5.</t>
        </r>
      </text>
    </comment>
    <comment ref="A4" authorId="0">
      <text>
        <r>
          <rPr>
            <b/>
            <sz val="8"/>
            <color indexed="81"/>
            <rFont val="Tahoma"/>
            <family val="2"/>
            <charset val="186"/>
          </rPr>
          <t>Taotleja äriregistri kood loetakse töölehelt "Avaldus" lahtritest G6-N6</t>
        </r>
      </text>
    </comment>
    <comment ref="A5" authorId="0">
      <text>
        <r>
          <rPr>
            <b/>
            <sz val="8"/>
            <color indexed="81"/>
            <rFont val="Tahoma"/>
            <family val="2"/>
            <charset val="186"/>
          </rPr>
          <t>[1]</t>
        </r>
        <r>
          <rPr>
            <sz val="8"/>
            <color indexed="81"/>
            <rFont val="Tahoma"/>
            <family val="2"/>
            <charset val="186"/>
          </rPr>
          <t xml:space="preserve">
Märgitakse taotluse registreerimisel antud ja taotluse rahuldamise otsuse väljatrükil näidatud taotluse viitenumber.</t>
        </r>
      </text>
    </comment>
    <comment ref="D7" authorId="0">
      <text>
        <r>
          <rPr>
            <b/>
            <sz val="8"/>
            <color indexed="81"/>
            <rFont val="Tahoma"/>
            <family val="2"/>
            <charset val="186"/>
          </rPr>
          <t>Kirjutatakse mitmenda PRIAle esitatava sama taotlusega seotud kuludeklaratsiooniga on tegemist.</t>
        </r>
      </text>
    </comment>
  </commentList>
</comments>
</file>

<file path=xl/comments6.xml><?xml version="1.0" encoding="utf-8"?>
<comments xmlns="http://schemas.openxmlformats.org/spreadsheetml/2006/main">
  <authors>
    <author>Merle Saaliste</author>
  </authors>
  <commentList>
    <comment ref="A2" authorId="0">
      <text>
        <r>
          <rPr>
            <b/>
            <sz val="8"/>
            <color indexed="81"/>
            <rFont val="Tahoma"/>
            <family val="2"/>
            <charset val="186"/>
          </rPr>
          <t>Andmeid saab sisestada vaid helerohelistesse lahtritesse.</t>
        </r>
      </text>
    </comment>
    <comment ref="A3" authorId="0">
      <text>
        <r>
          <rPr>
            <b/>
            <sz val="8"/>
            <color indexed="81"/>
            <rFont val="Tahoma"/>
            <family val="2"/>
            <charset val="186"/>
          </rPr>
          <t>Taotleja nimi loetakse töölehelt "Avaldus" lahtrist D5.</t>
        </r>
      </text>
    </comment>
    <comment ref="A4" authorId="0">
      <text>
        <r>
          <rPr>
            <b/>
            <sz val="8"/>
            <color indexed="81"/>
            <rFont val="Tahoma"/>
            <family val="2"/>
            <charset val="186"/>
          </rPr>
          <t>Taotleja äriregistri kood loetakse töölehelt "Avaldus" lahtritest G6-N6</t>
        </r>
      </text>
    </comment>
    <comment ref="A5" authorId="0">
      <text>
        <r>
          <rPr>
            <b/>
            <sz val="8"/>
            <color indexed="81"/>
            <rFont val="Tahoma"/>
            <family val="2"/>
            <charset val="186"/>
          </rPr>
          <t>[1]</t>
        </r>
        <r>
          <rPr>
            <sz val="8"/>
            <color indexed="81"/>
            <rFont val="Tahoma"/>
            <family val="2"/>
            <charset val="186"/>
          </rPr>
          <t xml:space="preserve">
Märgitakse taotluse registreerimisel antud ja taotluse rahuldamise otsuse väljatrükil näidatud taotluse viitenumber.</t>
        </r>
      </text>
    </comment>
    <comment ref="D7" authorId="0">
      <text>
        <r>
          <rPr>
            <b/>
            <sz val="8"/>
            <color indexed="81"/>
            <rFont val="Tahoma"/>
            <family val="2"/>
            <charset val="186"/>
          </rPr>
          <t>Kirjutatakse mitmenda PRIAle esitatava sama taotlusega seotud kuludeklaratsiooniga on tegemist.</t>
        </r>
      </text>
    </comment>
  </commentList>
</comments>
</file>

<file path=xl/sharedStrings.xml><?xml version="1.0" encoding="utf-8"?>
<sst xmlns="http://schemas.openxmlformats.org/spreadsheetml/2006/main" count="507" uniqueCount="307">
  <si>
    <t>Taotleja ärinimi</t>
  </si>
  <si>
    <t>Käibemaksukohustuslaseks registreerimise number</t>
  </si>
  <si>
    <t>E</t>
  </si>
  <si>
    <t>Taotleja seadusjärgne esindaja</t>
  </si>
  <si>
    <t>Eesnimi</t>
  </si>
  <si>
    <t>Perekonnanimi</t>
  </si>
  <si>
    <t>Isikukood</t>
  </si>
  <si>
    <t xml:space="preserve">Taotluse menetlemise ajaks määratud kontaktisik </t>
  </si>
  <si>
    <t>Postiaadress</t>
  </si>
  <si>
    <t>Telefon/faks</t>
  </si>
  <si>
    <t>e-post</t>
  </si>
  <si>
    <t>Amet</t>
  </si>
  <si>
    <t xml:space="preserve">Eelmiste tootjarühma loomise ja arendamise toetuse taotluste esitamise aeg </t>
  </si>
  <si>
    <t>1. taotlus</t>
  </si>
  <si>
    <t>2. taotlus</t>
  </si>
  <si>
    <t>3. taotlus</t>
  </si>
  <si>
    <t>4. taotlus</t>
  </si>
  <si>
    <t>(kuu, aasta)</t>
  </si>
  <si>
    <t>Taotleja liikmete arv ja müügitulu kahel viimasel majandusaastal</t>
  </si>
  <si>
    <t>Taotleja liikmete arv</t>
  </si>
  <si>
    <t>8.3.3.1</t>
  </si>
  <si>
    <t>Tegevusvaldkond</t>
  </si>
  <si>
    <t>Kokku</t>
  </si>
  <si>
    <t>Liikmete toodetud toodete turustamisega seotud elektroonilise lahenduse väljatöötamine</t>
  </si>
  <si>
    <t>Liikmete toodetud toodete töötlemine (sh hooned ja seadmed töötlemiseks, pakendamiseks ja ladustamiseks)</t>
  </si>
  <si>
    <t>sh</t>
  </si>
  <si>
    <t>taotletav toetus</t>
  </si>
  <si>
    <t>osatähtsus kogu taotletavas toetus-summas (%)</t>
  </si>
  <si>
    <t>KOKKU</t>
  </si>
  <si>
    <t>taotleja kasutuses oleva ruumi üürimise või rentimise kulud</t>
  </si>
  <si>
    <t>taotleja kasutuses oleva ruumi parendamise kulud</t>
  </si>
  <si>
    <t>elektri-, kütuse- ja sõidukulud, sh kulud mootorsõiduki rendile ja kasutusrendile, kindlustuskulud ja hoolduskulud</t>
  </si>
  <si>
    <t>kauba ja vara kindlustuskulud</t>
  </si>
  <si>
    <t>tegevuseks vajaliku kontorimööbli ja varustuse ostmise ja paigaldamise kulud</t>
  </si>
  <si>
    <t>tööülesande täitmisega seotud lähetus- ja majutuskulud, mis ei ületa Vabariigi Valitsuse 25. juuni 2009. a määruse nr 110 “Töölähetuse kulude hüvitise maksmise kord ning välislähetuse päevaraha alammäär, maksmise tingimused ja kord” §-s 7 sätestatud määrasid</t>
  </si>
  <si>
    <t>investeeringud põhivarasse, mis on suunatud tema toodangu turustamise arendamiseks</t>
  </si>
  <si>
    <t>taotleja tegevusega seotud messil, näitusel, seminaril ja konverentsil osalemise kulud</t>
  </si>
  <si>
    <t>taotleja tegevusega seotud ja tema korraldatava seminari, koolituse, teavitamisürituse ja konverentsi korraldamise kulud, sh ruumi ja esitlustehnika rentimise kulud ning osalejate toitlustamisega seotud kulud</t>
  </si>
  <si>
    <t>veebilehe loomise ja haldamise kulud</t>
  </si>
  <si>
    <t>taotleja tegevusalaga, sh selle põllumajandus-tootega, mille kohta taotleja on tunnustatud, seotud turu-uuringu ja -analüüsi kulud</t>
  </si>
  <si>
    <t>Kinnitan oma allkirjaga, et olen teadlik tootjarühma loomise ja arendamise toetuse taotluse kohta kehtestatud nõuetest ja vastan toetuse saamiseks esitatavatele nõuetele</t>
  </si>
  <si>
    <t>Kohustun vastama toetuse seire ja hindamisega seotud järelepärimistele ja küsitluslehtedele</t>
  </si>
  <si>
    <t>(taotleja esindaja allkiri)</t>
  </si>
  <si>
    <t>(taotleja esindaja ees- ja perekonnanimi)</t>
  </si>
  <si>
    <t>.</t>
  </si>
  <si>
    <t xml:space="preserve">(vastuvõtja allkiri) </t>
  </si>
  <si>
    <t xml:space="preserve">(taotluse esitamise kuupäev, kuu ja aasta) </t>
  </si>
  <si>
    <t>Nr</t>
  </si>
  <si>
    <t>KRITEERIUM</t>
  </si>
  <si>
    <t>HINDE-PUNKTID</t>
  </si>
  <si>
    <t>Taotleja liikmed viimasel lõppenud majandusaastal</t>
  </si>
  <si>
    <t>Muude põllumajandus-toodete turustamise valdkonnas</t>
  </si>
  <si>
    <r>
      <t xml:space="preserve">10 </t>
    </r>
    <r>
      <rPr>
        <sz val="12"/>
        <rFont val="Times New Roman"/>
        <family val="1"/>
        <charset val="186"/>
      </rPr>
      <t>–</t>
    </r>
    <r>
      <rPr>
        <sz val="11"/>
        <rFont val="Times New Roman"/>
        <family val="1"/>
        <charset val="186"/>
      </rPr>
      <t xml:space="preserve"> 17 liiget</t>
    </r>
  </si>
  <si>
    <t>kuni 6 liiget</t>
  </si>
  <si>
    <t>kuni 7 liiget</t>
  </si>
  <si>
    <t>1</t>
  </si>
  <si>
    <r>
      <t xml:space="preserve">18 </t>
    </r>
    <r>
      <rPr>
        <sz val="12"/>
        <rFont val="Times New Roman"/>
        <family val="1"/>
        <charset val="186"/>
      </rPr>
      <t>–</t>
    </r>
    <r>
      <rPr>
        <sz val="11"/>
        <rFont val="Times New Roman"/>
        <family val="1"/>
        <charset val="186"/>
      </rPr>
      <t xml:space="preserve"> 25 liiget</t>
    </r>
  </si>
  <si>
    <t>7 või 8 liiget</t>
  </si>
  <si>
    <r>
      <t xml:space="preserve">8 </t>
    </r>
    <r>
      <rPr>
        <sz val="12"/>
        <rFont val="Times New Roman"/>
        <family val="1"/>
        <charset val="186"/>
      </rPr>
      <t>–</t>
    </r>
    <r>
      <rPr>
        <sz val="11"/>
        <rFont val="Times New Roman"/>
        <family val="1"/>
        <charset val="186"/>
      </rPr>
      <t xml:space="preserve"> 10 liiget</t>
    </r>
  </si>
  <si>
    <t>2</t>
  </si>
  <si>
    <r>
      <t xml:space="preserve">26 </t>
    </r>
    <r>
      <rPr>
        <sz val="12"/>
        <rFont val="Times New Roman"/>
        <family val="1"/>
        <charset val="186"/>
      </rPr>
      <t>–</t>
    </r>
    <r>
      <rPr>
        <sz val="11"/>
        <rFont val="Times New Roman"/>
        <family val="1"/>
        <charset val="186"/>
      </rPr>
      <t xml:space="preserve"> 33 liiget</t>
    </r>
  </si>
  <si>
    <t>9 või 10 liiget</t>
  </si>
  <si>
    <r>
      <t xml:space="preserve">11 </t>
    </r>
    <r>
      <rPr>
        <sz val="12"/>
        <rFont val="Times New Roman"/>
        <family val="1"/>
        <charset val="186"/>
      </rPr>
      <t>–</t>
    </r>
    <r>
      <rPr>
        <sz val="11"/>
        <rFont val="Times New Roman"/>
        <family val="1"/>
        <charset val="186"/>
      </rPr>
      <t xml:space="preserve"> 13 liiget</t>
    </r>
  </si>
  <si>
    <t>3</t>
  </si>
  <si>
    <r>
      <t xml:space="preserve">34 </t>
    </r>
    <r>
      <rPr>
        <sz val="12"/>
        <rFont val="Times New Roman"/>
        <family val="1"/>
        <charset val="186"/>
      </rPr>
      <t>–</t>
    </r>
    <r>
      <rPr>
        <sz val="11"/>
        <rFont val="Times New Roman"/>
        <family val="1"/>
        <charset val="186"/>
      </rPr>
      <t xml:space="preserve"> 41 liiget</t>
    </r>
  </si>
  <si>
    <t>11 või 12 liiget</t>
  </si>
  <si>
    <t>4</t>
  </si>
  <si>
    <r>
      <t xml:space="preserve">42 </t>
    </r>
    <r>
      <rPr>
        <sz val="12"/>
        <rFont val="Times New Roman"/>
        <family val="1"/>
        <charset val="186"/>
      </rPr>
      <t>–</t>
    </r>
    <r>
      <rPr>
        <sz val="11"/>
        <rFont val="Times New Roman"/>
        <family val="1"/>
        <charset val="186"/>
      </rPr>
      <t xml:space="preserve"> 49 liiget</t>
    </r>
  </si>
  <si>
    <t>13 või 14 liiget</t>
  </si>
  <si>
    <r>
      <t xml:space="preserve">17 </t>
    </r>
    <r>
      <rPr>
        <sz val="12"/>
        <rFont val="Times New Roman"/>
        <family val="1"/>
        <charset val="186"/>
      </rPr>
      <t>–</t>
    </r>
    <r>
      <rPr>
        <sz val="11"/>
        <rFont val="Times New Roman"/>
        <family val="1"/>
        <charset val="186"/>
      </rPr>
      <t xml:space="preserve"> 19 liiget</t>
    </r>
  </si>
  <si>
    <t>5</t>
  </si>
  <si>
    <t>15 või 16 liiget</t>
  </si>
  <si>
    <r>
      <t xml:space="preserve">20 </t>
    </r>
    <r>
      <rPr>
        <sz val="12"/>
        <rFont val="Times New Roman"/>
        <family val="1"/>
        <charset val="186"/>
      </rPr>
      <t>–</t>
    </r>
    <r>
      <rPr>
        <sz val="11"/>
        <rFont val="Times New Roman"/>
        <family val="1"/>
        <charset val="186"/>
      </rPr>
      <t xml:space="preserve"> 22 liiget</t>
    </r>
  </si>
  <si>
    <t>6</t>
  </si>
  <si>
    <r>
      <t xml:space="preserve">58 </t>
    </r>
    <r>
      <rPr>
        <sz val="12"/>
        <rFont val="Times New Roman"/>
        <family val="1"/>
        <charset val="186"/>
      </rPr>
      <t>–</t>
    </r>
    <r>
      <rPr>
        <sz val="11"/>
        <rFont val="Times New Roman"/>
        <family val="1"/>
        <charset val="186"/>
      </rPr>
      <t xml:space="preserve"> 65 liiget</t>
    </r>
  </si>
  <si>
    <t>17 või 18 liiget</t>
  </si>
  <si>
    <r>
      <t xml:space="preserve">23 </t>
    </r>
    <r>
      <rPr>
        <sz val="12"/>
        <rFont val="Times New Roman"/>
        <family val="1"/>
        <charset val="186"/>
      </rPr>
      <t>–</t>
    </r>
    <r>
      <rPr>
        <sz val="11"/>
        <rFont val="Times New Roman"/>
        <family val="1"/>
        <charset val="186"/>
      </rPr>
      <t xml:space="preserve"> 25 liiget</t>
    </r>
  </si>
  <si>
    <t>7</t>
  </si>
  <si>
    <r>
      <t xml:space="preserve">66 </t>
    </r>
    <r>
      <rPr>
        <sz val="12"/>
        <rFont val="Times New Roman"/>
        <family val="1"/>
        <charset val="186"/>
      </rPr>
      <t>–</t>
    </r>
    <r>
      <rPr>
        <sz val="11"/>
        <rFont val="Times New Roman"/>
        <family val="1"/>
        <charset val="186"/>
      </rPr>
      <t xml:space="preserve"> 73 liiget</t>
    </r>
  </si>
  <si>
    <t>19 või 20 liiget</t>
  </si>
  <si>
    <r>
      <t xml:space="preserve">26 </t>
    </r>
    <r>
      <rPr>
        <sz val="12"/>
        <rFont val="Times New Roman"/>
        <family val="1"/>
        <charset val="186"/>
      </rPr>
      <t>–</t>
    </r>
    <r>
      <rPr>
        <sz val="11"/>
        <rFont val="Times New Roman"/>
        <family val="1"/>
        <charset val="186"/>
      </rPr>
      <t xml:space="preserve"> 28 liiget</t>
    </r>
  </si>
  <si>
    <t>8</t>
  </si>
  <si>
    <r>
      <t xml:space="preserve">74 </t>
    </r>
    <r>
      <rPr>
        <sz val="12"/>
        <rFont val="Times New Roman"/>
        <family val="1"/>
        <charset val="186"/>
      </rPr>
      <t>–</t>
    </r>
    <r>
      <rPr>
        <sz val="11"/>
        <rFont val="Times New Roman"/>
        <family val="1"/>
        <charset val="186"/>
      </rPr>
      <t xml:space="preserve"> 81 liiget</t>
    </r>
  </si>
  <si>
    <t>21 või 22 liiget</t>
  </si>
  <si>
    <r>
      <t xml:space="preserve">29 </t>
    </r>
    <r>
      <rPr>
        <sz val="12"/>
        <rFont val="Times New Roman"/>
        <family val="1"/>
        <charset val="186"/>
      </rPr>
      <t>–</t>
    </r>
    <r>
      <rPr>
        <sz val="11"/>
        <rFont val="Times New Roman"/>
        <family val="1"/>
        <charset val="186"/>
      </rPr>
      <t xml:space="preserve"> 31 liiget</t>
    </r>
  </si>
  <si>
    <t>9</t>
  </si>
  <si>
    <t xml:space="preserve">vähemalt 82 liiget </t>
  </si>
  <si>
    <t xml:space="preserve">vähemalt 23 liiget </t>
  </si>
  <si>
    <t>vähemalt 32 liiget</t>
  </si>
  <si>
    <t>10</t>
  </si>
  <si>
    <t>1.2</t>
  </si>
  <si>
    <t>Taotlejaga on viimasel lõppenud majandusaastal ühendatud teisi tulundusühistuid</t>
  </si>
  <si>
    <t>1.3</t>
  </si>
  <si>
    <t>Taotleja liikmete arv suurenes eelmise majandusaasta lõpu seisuga võrreldes üle 10%</t>
  </si>
  <si>
    <t>Taotleja müügitulu liikmete toodetud põllumajandustoote ja selle töötlemisel saadud toote turustamisest kokku viimasel lõppenud majandusaastal</t>
  </si>
  <si>
    <t>2.1</t>
  </si>
  <si>
    <t>Müügitulu suurus</t>
  </si>
  <si>
    <t>Teravilja, õliseemnete ja valgurikaste taimede turustamise valdkonnas</t>
  </si>
  <si>
    <t>2.2</t>
  </si>
  <si>
    <t>Taotleja müügitulu liikmete toodetud põllumajandustoote ja selle töötlemisel saadud toote turustamisest on kasvanud eelmise majandusaasta lõpu seisuga võrreldes üle 10%</t>
  </si>
  <si>
    <t>2.3</t>
  </si>
  <si>
    <t>Taotleja turustas liikmete toodetud põllumajandustoodet ja selle töötlemisel saadud toodet väljaspool Eestit</t>
  </si>
  <si>
    <t>2.4</t>
  </si>
  <si>
    <t>2.5</t>
  </si>
  <si>
    <t xml:space="preserve">Taotleja kogu liikmete toodetud põllumajandustoote ja selle töötlemisel saadud toote müügitulust moodustasid töötlemisel saadud tooted vähemalt 20% </t>
  </si>
  <si>
    <t>2.6</t>
  </si>
  <si>
    <t>Taotleja müügitulu liikmete toodetud põllumajandustoote töötlemisel saadud toodete turustamisest on suurenenud eelmise majandusaasta lõpu seisuga võrreldes üle 10%</t>
  </si>
  <si>
    <t>Investeeringud taotleja arendamiseks viimasel lõppenud majandusaastal</t>
  </si>
  <si>
    <t>3.1</t>
  </si>
  <si>
    <t>Taotleja tegi investeeringuid liikmete toodetud toodete turustamisega seotud elektroonilise lahenduse väljatöötamisse</t>
  </si>
  <si>
    <t>3.2</t>
  </si>
  <si>
    <t>Taotleja tegi investeeringuid liikmete toodetud töötlemata toodete müügiks ettevalmistuse edendamiseks</t>
  </si>
  <si>
    <t>3.3</t>
  </si>
  <si>
    <t>Taotleja tegi investeeringuid liikmete toodetud toodete töötlemise edendamiseks</t>
  </si>
  <si>
    <t>Mahetoodangu turustamine lõppenud majandusaastal</t>
  </si>
  <si>
    <t>4.1</t>
  </si>
  <si>
    <t>4.2</t>
  </si>
  <si>
    <t>4.3</t>
  </si>
  <si>
    <t>4.4</t>
  </si>
  <si>
    <t>4.5</t>
  </si>
  <si>
    <t>4.6</t>
  </si>
  <si>
    <t>Taotleja äriregistri kood</t>
  </si>
  <si>
    <t xml:space="preserve">lõplikult </t>
  </si>
  <si>
    <t>osaliselt.</t>
  </si>
  <si>
    <t>Kuludeklaratsioonile lisan kulutuste tegemist tõendavate järgmiste dokumentide ärakirjad:</t>
  </si>
  <si>
    <t>Jrk nr</t>
  </si>
  <si>
    <t>Dokumendi nimetus</t>
  </si>
  <si>
    <t>Dokumentide arv</t>
  </si>
  <si>
    <t>Dokumendi number</t>
  </si>
  <si>
    <t>Arve või arve-saateleht</t>
  </si>
  <si>
    <t>11</t>
  </si>
  <si>
    <t>(kuupäev)</t>
  </si>
  <si>
    <t>8.1</t>
  </si>
  <si>
    <t>8.2</t>
  </si>
  <si>
    <t>8.3</t>
  </si>
  <si>
    <t>8.3.1</t>
  </si>
  <si>
    <t>8.3.2</t>
  </si>
  <si>
    <t>8.3.3</t>
  </si>
  <si>
    <t>9.1</t>
  </si>
  <si>
    <t>9.2</t>
  </si>
  <si>
    <t>9.3</t>
  </si>
  <si>
    <t>9.4</t>
  </si>
  <si>
    <t>11.1</t>
  </si>
  <si>
    <t>11.2</t>
  </si>
  <si>
    <t>11.3</t>
  </si>
  <si>
    <t>14</t>
  </si>
  <si>
    <t>15</t>
  </si>
  <si>
    <t>16</t>
  </si>
  <si>
    <t>17</t>
  </si>
  <si>
    <t>18</t>
  </si>
  <si>
    <t>19</t>
  </si>
  <si>
    <t>20</t>
  </si>
  <si>
    <t>21</t>
  </si>
  <si>
    <t>EI</t>
  </si>
  <si>
    <t>JAH</t>
  </si>
  <si>
    <t>TAOTLEJA MAJANDUSTEGEVUS                                           B-osa</t>
  </si>
  <si>
    <t>TAOTLEJA ÜLDANDMED                                                  A-osa</t>
  </si>
  <si>
    <t>1.1</t>
  </si>
  <si>
    <t>Loomakasvatus-toodete (v.a lehmapiim ja -piimatooted) turustamise valdkonnas</t>
  </si>
  <si>
    <t>Lehmapiima ja 
-piimatoodete turustamise valdkonnas</t>
  </si>
  <si>
    <t>tera</t>
  </si>
  <si>
    <t>loom</t>
  </si>
  <si>
    <t>lehm</t>
  </si>
  <si>
    <t>muu</t>
  </si>
  <si>
    <r>
      <t xml:space="preserve">50 </t>
    </r>
    <r>
      <rPr>
        <sz val="12"/>
        <rFont val="Times New Roman"/>
        <family val="1"/>
        <charset val="186"/>
      </rPr>
      <t>–</t>
    </r>
    <r>
      <rPr>
        <sz val="11"/>
        <rFont val="Times New Roman"/>
        <family val="1"/>
        <charset val="186"/>
      </rPr>
      <t xml:space="preserve"> 57 liiget</t>
    </r>
  </si>
  <si>
    <r>
      <t xml:space="preserve">14 </t>
    </r>
    <r>
      <rPr>
        <sz val="12"/>
        <rFont val="Times New Roman"/>
        <family val="1"/>
        <charset val="186"/>
      </rPr>
      <t>–</t>
    </r>
    <r>
      <rPr>
        <sz val="11"/>
        <rFont val="Times New Roman"/>
        <family val="1"/>
        <charset val="186"/>
      </rPr>
      <t xml:space="preserve"> 16 liiget</t>
    </r>
  </si>
  <si>
    <t>kokku</t>
  </si>
  <si>
    <t>Kuni 13 hindepunkti</t>
  </si>
  <si>
    <t>Kuni 19 hindepunkti</t>
  </si>
  <si>
    <t>Kuni 6 hindepunkti</t>
  </si>
  <si>
    <t>Kuni 12 hindepunkti</t>
  </si>
  <si>
    <t>Kuni 50 hindepunkti</t>
  </si>
  <si>
    <t>Taotleja müügitulu liikmete toodetud põllumajandustoote ja selle töötlemisel saadud toote turustamisest väljaspool Eestit on suure-nenud eelmise majandusaasta lõpu seisuga võrreldes üle 10%</t>
  </si>
  <si>
    <r>
      <t>Taotluse viitenumber</t>
    </r>
    <r>
      <rPr>
        <vertAlign val="superscript"/>
        <sz val="11"/>
        <rFont val="Times New Roman"/>
        <family val="1"/>
        <charset val="186"/>
      </rPr>
      <t>1</t>
    </r>
  </si>
  <si>
    <r>
      <t>(allkiri)</t>
    </r>
    <r>
      <rPr>
        <sz val="12"/>
        <rFont val="Times New Roman"/>
        <family val="1"/>
        <charset val="186"/>
      </rPr>
      <t xml:space="preserve"> </t>
    </r>
  </si>
  <si>
    <t>(taotleja või tema esindaja ees- ja perekonnanimi)</t>
  </si>
  <si>
    <r>
      <t xml:space="preserve">1 </t>
    </r>
    <r>
      <rPr>
        <sz val="10"/>
        <rFont val="Arial"/>
        <family val="2"/>
      </rPr>
      <t>Märgitakse taotluse registreerimisel antud ja taotluse rahuldamise otsuse väljatrükil näidatud taotluse viitenumber.</t>
    </r>
  </si>
  <si>
    <t>Põllumajandusministri 28. aprilli 2010. a määruse nr 49 „Tootjarühma loomise ja arendamise toetuse saamise nõuded, toetuse taotlemise ja taotluse menetlemise täpsem kord” lisa 2</t>
  </si>
  <si>
    <t xml:space="preserve">TOOTJARÜHMA LOOMISE JA ARENDAMISE TOETUSE
TAOTLUSTE HINDAMISE KRITEERIUMID
</t>
  </si>
  <si>
    <t xml:space="preserve">TOOTJARÜHMA LOOMISE JA ARENDAMISE TOETUSE
KULUDEKLARATSIOON TEHTUD KULUTUSTE DEKLREERIMISEKS
</t>
  </si>
  <si>
    <t>esimese</t>
  </si>
  <si>
    <t>Taotleja müügitulu kokku (eurot)</t>
  </si>
  <si>
    <t>Taotleja müügitulu liikmete toodetud põllumajandustoote ja selle töötlemisel saadud toote turustamisest kokku viimasel lõppenud majandusaastal tootmisviiside kaupa (eurot)</t>
  </si>
  <si>
    <t>Tulundusühistu ärinimi</t>
  </si>
  <si>
    <t>Tulundusühistu äriregistrikood</t>
  </si>
  <si>
    <t>10.1</t>
  </si>
  <si>
    <t>10.2</t>
  </si>
  <si>
    <t>10.3</t>
  </si>
  <si>
    <t>Investeeringud tootjarühma arendamisse viimasel lõppenud majandusaastal (eurot)</t>
  </si>
  <si>
    <t>Maksimaalne võimalik toetussumma (eurot)</t>
  </si>
  <si>
    <t>Tootjarühma loomise ja arendamise kulud</t>
  </si>
  <si>
    <t>Maksumus kokku (eurot)</t>
  </si>
  <si>
    <t>maksumus (eurot)</t>
  </si>
  <si>
    <t>käibemaks (eurot)</t>
  </si>
  <si>
    <t>põhikirja koostamise ja taotleja asutamise kulud, sh notariaaltoimingu kulu ja äriregistrikande tegemise kulu</t>
  </si>
  <si>
    <t>juhatuse liikme tasu, taotlejaga töösuhtes oleva töötaja töötasu või töövõtja lepingujärgne tasu koos taotleja  tasutava sotsiaalmaksuga, töötuskindlustusmaksega ja haigushüvitisega ning puhkusetasu</t>
  </si>
  <si>
    <t>õigus- ja raamatupidamisteenuse ostmise kulud</t>
  </si>
  <si>
    <t>tark- ja riistvara ning kontoritehnika soetamise, hoolduse ja remondi kulud</t>
  </si>
  <si>
    <t>riigieelarvelistest või muudest Euroopa Liidu või välisvahenditest antava muu toetuse taotlemiseks avalduse ja sellega seotud dokumentide koostamiseks osutatud nõuandeteenuse maksumus, kui seda ei hüvitata muu toetuse raames</t>
  </si>
  <si>
    <t>keskkonnamõju hindamise või detailplaneeringu koostamise kulud, kui neid ei hüvitata muu toetuse raames</t>
  </si>
  <si>
    <t>taotleja juhatuse liikmele, töötajale või toetust taotleva tulundusühistu liikmele “Täiskasvanute koolituse seaduse” §-s 2 nimetatud koolitusasutuse osutatud taotleja majandustegevusega seotud töökoolituse kulud</t>
  </si>
  <si>
    <t>taotleja ja tema liikmete toodetud toodete reklaami, kaubamärgi väljatöötamise ja registreerimise kulud</t>
  </si>
  <si>
    <t>Kinnitan, et ei ole saanud ega taotle samal ajal sama abikõlbliku kulu kohta toetust riigieelarvelistest või muudest Euroopa Liidu või välisvahenditest või muud tagastamatut riigiabi</t>
  </si>
  <si>
    <t>Kinnitan, et kui olen varem saanud toetust riigieelarvelistest või muudest Euroopa Liidu või välisvahenditest või muud tagastamatut riigiabi, mis on kuulunud tagasimaksmisele, olen tagasimaksmisele kuulunud summa tähtaja jooksul tagasi maksnud või toetuse tagasimaksmise ajatamise korral olen tagasimaksed tasunud ettenähtud tähtaja jooksul ja summas</t>
  </si>
  <si>
    <t>Kinnitan, et toetuse abil kavandatav tegevus on seotud tootjarühma loomise ja arendamisega, kooskõlas tunnustamise määruse alusel esitatud tootjarühma tegevuskavaga ja vajalik tegevuskavas nimetatud eesmärkide saavutamiseks</t>
  </si>
  <si>
    <t xml:space="preserve">Kinnitan, et toetuse abil kavandatava tegevuse kulud on abikõlblikud, majanduslikult otstarbekad ja vajalikud toetuse eesmärgi saavutamiseks ega ole põhjendamatult kõrged võrreldes tavaliselt sarnase kulu eest tasutava hinnaga ning tagan toetusraha otstarbeka ja säästliku kasutamise </t>
  </si>
  <si>
    <t>Kinnitan, et säilitan ja kasutan toetuse abil soetatud põhivarana arvele võetavat investeeringuobjekti sihipäraselt vähemalt viie aasta jooksul arvates PRIA poolt toetuse väljamaksmisest</t>
  </si>
  <si>
    <t>Annan nõusoleku kasutada minu kohta põllumajandustoetuste ja põllumassiivide registrisse kantud andmeid taotluse rahuldamise või rahuldamata jätmise otsuse tegemisel ning toetuse väljamaksmisel</t>
  </si>
  <si>
    <t xml:space="preserve">Esitan selle taotluse kohta </t>
  </si>
  <si>
    <t>kuludeklaratsiooni, mille kohaselt olen teinud kulutusi</t>
  </si>
  <si>
    <t>summas</t>
  </si>
  <si>
    <t xml:space="preserve">    eurot ning sellega ellu viinud kavandatud tegevused</t>
  </si>
  <si>
    <t>Kinnitan, et lisatud kulude tegemist tõendavatel dokumentidel esitatud andmed on õiged ja nendel kajastatud tegevused lõpetatud ja üle antud ning toetuse saaja poolt vastu võetud</t>
  </si>
  <si>
    <t>-</t>
  </si>
  <si>
    <t>Aasta algus päevad</t>
  </si>
  <si>
    <t>Aasta lõpu päevad</t>
  </si>
  <si>
    <t>Alla 15 mln %</t>
  </si>
  <si>
    <t>Üle 15 mln %</t>
  </si>
  <si>
    <t>Aasta valitud</t>
  </si>
  <si>
    <t>Valitud alla 15</t>
  </si>
  <si>
    <t>Valitud üle 15</t>
  </si>
  <si>
    <t>Max summa</t>
  </si>
  <si>
    <t>Valitud max</t>
  </si>
  <si>
    <t xml:space="preserve">Toetuse aasta </t>
  </si>
  <si>
    <t>Ühendatud TÜsid</t>
  </si>
  <si>
    <t>Max müügitulu neljalt realt</t>
  </si>
  <si>
    <t>TOOTJARÜHMA LOOMISE JA ARENDAMISE TOETUSE
 AVALDUS</t>
  </si>
  <si>
    <t>Müügi-vahemik</t>
  </si>
  <si>
    <t>Põllumajandusministri 28. aprilli 2010. a määruse nr 49  „Tootjarühma loomise ja arendamise toetuse saamise nõuded, toetuse taotlemise ja taotluse menetlemise täpsem kord” lisa 3
(põllumajandusministri 27. juuni 2011. a määruse nr 62 sõnastuses)</t>
  </si>
  <si>
    <r>
      <t>Viimase lõppenud majandusaasta lõpu seisuga</t>
    </r>
    <r>
      <rPr>
        <vertAlign val="superscript"/>
        <sz val="10.5"/>
        <rFont val="Times New Roman"/>
        <family val="1"/>
        <charset val="186"/>
      </rPr>
      <t>2</t>
    </r>
  </si>
  <si>
    <r>
      <t>Eelviimase lõppenud majandusaasta lõpu seisuga</t>
    </r>
    <r>
      <rPr>
        <vertAlign val="superscript"/>
        <sz val="10.5"/>
        <rFont val="Times New Roman"/>
        <family val="1"/>
        <charset val="186"/>
      </rPr>
      <t>3</t>
    </r>
  </si>
  <si>
    <t>01.01.2011 - 31.12.2011</t>
  </si>
  <si>
    <t>sh müügitulu liikmete toodetud põllumajandustoote ja selle töötlemisel saadud toote turustamisest kokku (eurot)</t>
  </si>
  <si>
    <t>sh müügitulu mahepõllumajandusliku tootmisviisiga toodetud toote ja selle töötlemisel saadud mahetoote turustamisest (eurot)</t>
  </si>
  <si>
    <t>sh müügitulu väljaspool Eestit turustamisest (eurot)</t>
  </si>
  <si>
    <t>sh müügitulu töötlemisel saadud toote turustamisest (eurot)</t>
  </si>
  <si>
    <t>sh müügitulu töötlemisel saadud mahetoote turustamisest (eurot)</t>
  </si>
  <si>
    <t>Tavapõllu-majanduslik tootmine</t>
  </si>
  <si>
    <t>Mahepõllu-majanduslik tootmine</t>
  </si>
  <si>
    <t>Muu toidu-kvaliteedi-kava raames tootmine</t>
  </si>
  <si>
    <r>
      <t>Teravilja, õliseemnete ja valgurikaste taimede turustamise valdkonnas</t>
    </r>
    <r>
      <rPr>
        <vertAlign val="superscript"/>
        <sz val="10.5"/>
        <rFont val="Times New Roman"/>
        <family val="1"/>
        <charset val="186"/>
      </rPr>
      <t>4</t>
    </r>
  </si>
  <si>
    <r>
      <t>Loomakasvatustoodete (v.a   lehmapiim   ja  -piimatooted) turustamise valdkonnas</t>
    </r>
    <r>
      <rPr>
        <vertAlign val="superscript"/>
        <sz val="10.5"/>
        <rFont val="Times New Roman"/>
        <family val="1"/>
        <charset val="186"/>
      </rPr>
      <t>5</t>
    </r>
  </si>
  <si>
    <r>
      <t>Lehmapiima ja -piimatoodete turustamise valdkonnas</t>
    </r>
    <r>
      <rPr>
        <vertAlign val="superscript"/>
        <sz val="10.5"/>
        <rFont val="Times New Roman"/>
        <family val="1"/>
        <charset val="186"/>
      </rPr>
      <t>6</t>
    </r>
  </si>
  <si>
    <r>
      <t>Muude põllumajandustoodete turustamise valdkonnas</t>
    </r>
    <r>
      <rPr>
        <vertAlign val="superscript"/>
        <sz val="10.5"/>
        <rFont val="Times New Roman"/>
        <family val="1"/>
        <charset val="186"/>
      </rPr>
      <t>7</t>
    </r>
  </si>
  <si>
    <t>9.5</t>
  </si>
  <si>
    <r>
      <t>Muu toidukvaliteedikava nimetus ja toidukvaliteedikava tunnustamise otsuse kuupäev</t>
    </r>
    <r>
      <rPr>
        <vertAlign val="superscript"/>
        <sz val="10.5"/>
        <rFont val="Times New Roman"/>
        <family val="1"/>
        <charset val="186"/>
      </rPr>
      <t>8</t>
    </r>
  </si>
  <si>
    <r>
      <t>Viimasel lõppenud majandusaastal taotlejaga ühendatud</t>
    </r>
    <r>
      <rPr>
        <vertAlign val="superscript"/>
        <sz val="10.5"/>
        <rFont val="Times New Roman"/>
        <family val="1"/>
        <charset val="186"/>
      </rPr>
      <t>9</t>
    </r>
    <r>
      <rPr>
        <sz val="10.5"/>
        <rFont val="Times New Roman"/>
        <family val="1"/>
        <charset val="186"/>
      </rPr>
      <t xml:space="preserve"> tulundusühistu</t>
    </r>
  </si>
  <si>
    <t>Liikmete toodetud töötlemata toodete müügiks ettevalmistus (sh hooned ja seadmed sorteerimiseks, pesemiseks, pakendamiseks ja ladustamiseks)</t>
  </si>
  <si>
    <t>ABIKÕLBLIKUD KULUD TOOTJARÜHMA LOOMISEKS JA ARENDAMISEKS              C-osa</t>
  </si>
  <si>
    <t>13.1</t>
  </si>
  <si>
    <t>13.2</t>
  </si>
  <si>
    <t>13.3</t>
  </si>
  <si>
    <t>13.4</t>
  </si>
  <si>
    <t>13.5</t>
  </si>
  <si>
    <t>13.6</t>
  </si>
  <si>
    <t>13.7</t>
  </si>
  <si>
    <t>13.8</t>
  </si>
  <si>
    <t>13.9</t>
  </si>
  <si>
    <t>13.10</t>
  </si>
  <si>
    <t>13.11</t>
  </si>
  <si>
    <t>13.12</t>
  </si>
  <si>
    <t>13.13</t>
  </si>
  <si>
    <t>13.14</t>
  </si>
  <si>
    <t>13.15</t>
  </si>
  <si>
    <t>13.16</t>
  </si>
  <si>
    <t>13.17</t>
  </si>
  <si>
    <t>13.18</t>
  </si>
  <si>
    <t>13.19</t>
  </si>
  <si>
    <t>13.20</t>
  </si>
  <si>
    <t>13.21</t>
  </si>
  <si>
    <t>13.22</t>
  </si>
  <si>
    <t>13.16.1</t>
  </si>
  <si>
    <t>13.16.2</t>
  </si>
  <si>
    <t>13.16.3</t>
  </si>
  <si>
    <t>tootjarühma tunnustamiseks vajaliku tootjarühma liikmele kohustusliku tunnustatud toote kohta tootmiseeskirja ja tegevuskava koostamise kulud</t>
  </si>
  <si>
    <t>kulud kontoritarvetele ja sideteenustele, kirjaliku teate postisaadetisena edastamise ning elektroonilise sideteenuse kasutamise kulud, sh sidevõrguga liitumise kulud</t>
  </si>
  <si>
    <t>põllumajandusministri 12. novembri 2010. a määruses nr 109 “Maaelu arengu toetuse andmisest ja kasutamisest teavitamise, selle avalikustamise ning toetatud objektide tähistamise ja Maaelu Arengu Euroopa Põllumajandusfondi (EAFRD) osalusele viitamise kord” sätestatud tegevuste tähistamisega seotud kulud</t>
  </si>
  <si>
    <t>TAOTLEJA KINNITUSED                                                   D-osa</t>
  </si>
  <si>
    <t>22</t>
  </si>
  <si>
    <t>Kinnitan esitatud andmete ja dokumentide õigsust ning võimaldan neid kontrollidaa</t>
  </si>
  <si>
    <r>
      <t>1</t>
    </r>
    <r>
      <rPr>
        <sz val="10"/>
        <rFont val="Times New Roman"/>
        <family val="1"/>
        <charset val="186"/>
      </rPr>
      <t xml:space="preserve"> Euroopa Liidu ühise põllumajanduspoliitika rakendamise seaduse” § 79 alusel ja korras tehtud otsus.</t>
    </r>
  </si>
  <si>
    <r>
      <t>2</t>
    </r>
    <r>
      <rPr>
        <sz val="10"/>
        <rFont val="Times New Roman"/>
        <family val="1"/>
        <charset val="186"/>
      </rPr>
      <t xml:space="preserve"> Märkida viimase lõppenud majandusaasta alguse ja lõpu kuupäev.</t>
    </r>
  </si>
  <si>
    <r>
      <t>3</t>
    </r>
    <r>
      <rPr>
        <sz val="10"/>
        <rFont val="Times New Roman"/>
        <family val="1"/>
        <charset val="186"/>
      </rPr>
      <t xml:space="preserve"> Märkida eelviimase lõppenud majandusaasta alguse ja lõpu kuupäev.</t>
    </r>
  </si>
  <si>
    <r>
      <t>4</t>
    </r>
    <r>
      <rPr>
        <sz val="10"/>
        <rFont val="Times New Roman"/>
        <family val="1"/>
        <charset val="186"/>
      </rPr>
      <t xml:space="preserve"> Märkida kokku teravilja, õliseemnete ja valgurikaste taimede ning nende töötlemisel saadud toodete müügitulu.</t>
    </r>
  </si>
  <si>
    <r>
      <t>5</t>
    </r>
    <r>
      <rPr>
        <sz val="10"/>
        <rFont val="Times New Roman"/>
        <family val="1"/>
        <charset val="186"/>
      </rPr>
      <t xml:space="preserve"> Märkida kokku loomakasvatustoodete ja nende töötlemisel saadud toodete (v.a piimaveised, lehmapiim ja selle töötlemisel saadud toodete) müügitulu. </t>
    </r>
  </si>
  <si>
    <r>
      <t>6</t>
    </r>
    <r>
      <rPr>
        <sz val="10"/>
        <rFont val="Times New Roman"/>
        <family val="1"/>
        <charset val="186"/>
      </rPr>
      <t xml:space="preserve"> Märkida kokku piimaveiste, lehmapiima ja selle töötlemisel saadud toote müügitulu.</t>
    </r>
  </si>
  <si>
    <r>
      <t>7</t>
    </r>
    <r>
      <rPr>
        <sz val="10"/>
        <rFont val="Times New Roman"/>
        <family val="1"/>
        <charset val="186"/>
      </rPr>
      <t xml:space="preserve"> Märkida kokku kõigi põllumajandustoodete ja nende töötlemisel saadud toodete müügitulu, v.a ridadel 9.1–9.3 märgitud toodete müügitulu.</t>
    </r>
  </si>
  <si>
    <r>
      <t>8</t>
    </r>
    <r>
      <rPr>
        <sz val="10"/>
        <rFont val="Times New Roman"/>
        <family val="1"/>
        <charset val="186"/>
      </rPr>
      <t xml:space="preserve"> “Euroopa Liidu ühise põllumajanduspoliitika rakendamise seaduse” § 83 alusel ja korras tehtud otsus. Märgitakse juhul, kui tootjarühm toodab tooteid muu toidukvaliteedikava raames.</t>
    </r>
  </si>
  <si>
    <r>
      <t>9</t>
    </r>
    <r>
      <rPr>
        <sz val="10"/>
        <rFont val="Times New Roman"/>
        <family val="1"/>
        <charset val="186"/>
      </rPr>
      <t xml:space="preserve"> </t>
    </r>
    <r>
      <rPr>
        <sz val="11"/>
        <rFont val="Times New Roman"/>
        <family val="1"/>
        <charset val="186"/>
      </rPr>
      <t>“</t>
    </r>
    <r>
      <rPr>
        <sz val="10"/>
        <rFont val="Times New Roman"/>
        <family val="1"/>
        <charset val="186"/>
      </rPr>
      <t>Äriseadustiku” § 391 tähenduses.</t>
    </r>
  </si>
  <si>
    <r>
      <t>10</t>
    </r>
    <r>
      <rPr>
        <sz val="10"/>
        <rFont val="Times New Roman"/>
        <family val="1"/>
        <charset val="186"/>
      </rPr>
      <t xml:space="preserve"> Märkida peamised investeeringuobjektid.</t>
    </r>
  </si>
  <si>
    <t>neljanda</t>
  </si>
  <si>
    <t>kolmanda</t>
  </si>
  <si>
    <t>teise</t>
  </si>
  <si>
    <t xml:space="preserve">Kulutuste summa </t>
  </si>
  <si>
    <t>1. deklaratsioon</t>
  </si>
  <si>
    <t>Kulutused kumulatiivselt</t>
  </si>
  <si>
    <t>2. deklaratsioon</t>
  </si>
  <si>
    <t>3. deklaratsioon</t>
  </si>
  <si>
    <t>4. deklaratsioon</t>
  </si>
  <si>
    <t>Doku-mentide arv</t>
  </si>
  <si>
    <t>Põllumajandusministri 28. aprilli 2010. a määruse nr 49 „Tootjarühma loomise ja arendamise toetuse saamise nõuded, toetuse taotlemise ja taotluse menetlemise täpsem kord” lisa 1
(põllumajandusministri 3. aprilli 2012. a määruse nr 36 sõnastuses)</t>
  </si>
  <si>
    <r>
      <t>Taotleja kohta esmakordse tootjarühma tunnustamise otsuse</t>
    </r>
    <r>
      <rPr>
        <vertAlign val="superscript"/>
        <sz val="10.5"/>
        <rFont val="Times New Roman"/>
        <family val="1"/>
        <charset val="186"/>
      </rPr>
      <t>1</t>
    </r>
    <r>
      <rPr>
        <sz val="10.5"/>
        <rFont val="Times New Roman"/>
        <family val="1"/>
        <charset val="186"/>
      </rPr>
      <t xml:space="preserve"> tegemise kuupäev</t>
    </r>
  </si>
  <si>
    <t>01.01.2012 - 31.12.2012</t>
  </si>
  <si>
    <t>(päev. kuu. aasta)</t>
  </si>
  <si>
    <r>
      <t>sh</t>
    </r>
    <r>
      <rPr>
        <vertAlign val="superscript"/>
        <sz val="10.5"/>
        <rFont val="Times New Roman"/>
        <family val="1"/>
        <charset val="186"/>
      </rPr>
      <t>10</t>
    </r>
  </si>
  <si>
    <t>lubatud max</t>
  </si>
  <si>
    <t>arvutuslik max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</si>
</sst>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dd\.mm\.yyyy;@"/>
  </numFmts>
  <fonts count="45" x14ac:knownFonts="1">
    <font>
      <sz val="10"/>
      <name val="Arial"/>
      <charset val="186"/>
    </font>
    <font>
      <sz val="12"/>
      <name val="Times New Roman"/>
      <family val="1"/>
      <charset val="186"/>
    </font>
    <font>
      <sz val="10"/>
      <name val="Times New Roman"/>
      <family val="1"/>
      <charset val="186"/>
    </font>
    <font>
      <b/>
      <sz val="12"/>
      <name val="Times New Roman"/>
      <family val="1"/>
      <charset val="186"/>
    </font>
    <font>
      <b/>
      <sz val="11"/>
      <name val="Times New Roman"/>
      <family val="1"/>
      <charset val="186"/>
    </font>
    <font>
      <sz val="11"/>
      <name val="Times New Roman"/>
      <family val="1"/>
      <charset val="186"/>
    </font>
    <font>
      <vertAlign val="superscript"/>
      <sz val="11"/>
      <name val="Times New Roman"/>
      <family val="1"/>
      <charset val="186"/>
    </font>
    <font>
      <sz val="4"/>
      <name val="Times New Roman"/>
      <family val="1"/>
      <charset val="186"/>
    </font>
    <font>
      <sz val="14"/>
      <name val="Times New Roman"/>
      <family val="1"/>
      <charset val="186"/>
    </font>
    <font>
      <u/>
      <sz val="10"/>
      <color indexed="12"/>
      <name val="Arial"/>
      <family val="2"/>
      <charset val="186"/>
    </font>
    <font>
      <sz val="8"/>
      <name val="Arial"/>
      <family val="2"/>
      <charset val="186"/>
    </font>
    <font>
      <sz val="8"/>
      <color indexed="81"/>
      <name val="Tahoma"/>
      <family val="2"/>
      <charset val="186"/>
    </font>
    <font>
      <b/>
      <sz val="8"/>
      <color indexed="81"/>
      <name val="Tahoma"/>
      <family val="2"/>
      <charset val="186"/>
    </font>
    <font>
      <vertAlign val="superscript"/>
      <sz val="10"/>
      <name val="Arial"/>
      <family val="2"/>
      <charset val="186"/>
    </font>
    <font>
      <sz val="10"/>
      <name val="Verdana"/>
      <family val="2"/>
      <charset val="186"/>
    </font>
    <font>
      <b/>
      <sz val="14"/>
      <name val="Times New Roman"/>
      <family val="1"/>
      <charset val="186"/>
    </font>
    <font>
      <b/>
      <sz val="10"/>
      <name val="Arial"/>
      <family val="2"/>
      <charset val="186"/>
    </font>
    <font>
      <b/>
      <sz val="11"/>
      <name val="Arial"/>
      <family val="2"/>
      <charset val="186"/>
    </font>
    <font>
      <sz val="10"/>
      <name val="Arial"/>
      <family val="2"/>
      <charset val="186"/>
    </font>
    <font>
      <u/>
      <sz val="12"/>
      <name val="Times New Roman"/>
      <family val="1"/>
      <charset val="186"/>
    </font>
    <font>
      <b/>
      <sz val="11"/>
      <color indexed="81"/>
      <name val="Tahoma"/>
      <family val="2"/>
      <charset val="186"/>
    </font>
    <font>
      <sz val="4"/>
      <color indexed="81"/>
      <name val="Tahoma"/>
      <family val="2"/>
      <charset val="186"/>
    </font>
    <font>
      <sz val="10.5"/>
      <name val="Times New Roman"/>
      <family val="1"/>
      <charset val="186"/>
    </font>
    <font>
      <b/>
      <sz val="10.5"/>
      <name val="Times New Roman"/>
      <family val="1"/>
      <charset val="186"/>
    </font>
    <font>
      <b/>
      <sz val="10.5"/>
      <color indexed="8"/>
      <name val="Times New Roman"/>
      <family val="1"/>
      <charset val="186"/>
    </font>
    <font>
      <vertAlign val="superscript"/>
      <sz val="10.5"/>
      <name val="Times New Roman"/>
      <family val="1"/>
      <charset val="186"/>
    </font>
    <font>
      <sz val="10.5"/>
      <color indexed="9"/>
      <name val="Times New Roman"/>
      <family val="1"/>
      <charset val="186"/>
    </font>
    <font>
      <sz val="11"/>
      <name val="Arial"/>
      <family val="2"/>
      <charset val="186"/>
    </font>
    <font>
      <b/>
      <sz val="8"/>
      <color indexed="10"/>
      <name val="Tahoma"/>
      <family val="2"/>
      <charset val="186"/>
    </font>
    <font>
      <sz val="8"/>
      <color indexed="10"/>
      <name val="Tahoma"/>
      <family val="2"/>
      <charset val="186"/>
    </font>
    <font>
      <b/>
      <sz val="10"/>
      <name val="Times New Roman"/>
      <family val="1"/>
      <charset val="186"/>
    </font>
    <font>
      <b/>
      <sz val="8"/>
      <name val="Times New Roman"/>
      <family val="1"/>
      <charset val="186"/>
    </font>
    <font>
      <b/>
      <sz val="10.5"/>
      <color indexed="12"/>
      <name val="Times New Roman"/>
      <family val="1"/>
      <charset val="186"/>
    </font>
    <font>
      <sz val="9"/>
      <name val="Times New Roman"/>
      <family val="1"/>
      <charset val="186"/>
    </font>
    <font>
      <sz val="8"/>
      <name val="Times New Roman"/>
      <family val="1"/>
      <charset val="186"/>
    </font>
    <font>
      <sz val="7"/>
      <name val="Times New Roman"/>
      <family val="1"/>
      <charset val="186"/>
    </font>
    <font>
      <sz val="14"/>
      <name val="Arial"/>
      <family val="2"/>
      <charset val="186"/>
    </font>
    <font>
      <u/>
      <sz val="8"/>
      <color indexed="81"/>
      <name val="Tahoma"/>
      <family val="2"/>
      <charset val="186"/>
    </font>
    <font>
      <b/>
      <sz val="10"/>
      <color indexed="12"/>
      <name val="Arial"/>
      <family val="2"/>
      <charset val="186"/>
    </font>
    <font>
      <sz val="10"/>
      <color indexed="18"/>
      <name val="Arial"/>
      <family val="2"/>
      <charset val="186"/>
    </font>
    <font>
      <b/>
      <sz val="10"/>
      <color indexed="18"/>
      <name val="Arial"/>
      <family val="2"/>
      <charset val="186"/>
    </font>
    <font>
      <sz val="10"/>
      <name val="Arial"/>
      <family val="2"/>
    </font>
    <font>
      <sz val="8"/>
      <color indexed="81"/>
      <name val="Tahoma"/>
      <family val="2"/>
    </font>
    <font>
      <b/>
      <sz val="8"/>
      <color indexed="17"/>
      <name val="Tahoma"/>
      <family val="2"/>
    </font>
    <font>
      <b/>
      <sz val="8"/>
      <color indexed="10"/>
      <name val="Tahoma"/>
      <family val="2"/>
    </font>
  </fonts>
  <fills count="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9"/>
        <bgColor indexed="64"/>
      </patternFill>
    </fill>
  </fills>
  <borders count="50">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bottom style="thin">
        <color indexed="8"/>
      </bottom>
      <diagonal/>
    </border>
    <border>
      <left style="thin">
        <color indexed="8"/>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style="thin">
        <color indexed="8"/>
      </right>
      <top/>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style="thin">
        <color indexed="64"/>
      </right>
      <top/>
      <bottom/>
      <diagonal/>
    </border>
    <border>
      <left/>
      <right style="thin">
        <color indexed="8"/>
      </right>
      <top style="thin">
        <color indexed="8"/>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8"/>
      </bottom>
      <diagonal/>
    </border>
    <border>
      <left/>
      <right style="thin">
        <color indexed="8"/>
      </right>
      <top style="thin">
        <color indexed="8"/>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64"/>
      </top>
      <bottom/>
      <diagonal/>
    </border>
    <border>
      <left style="thin">
        <color indexed="8"/>
      </left>
      <right/>
      <top/>
      <bottom style="thin">
        <color indexed="64"/>
      </bottom>
      <diagonal/>
    </border>
    <border>
      <left style="thin">
        <color indexed="8"/>
      </left>
      <right/>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362">
    <xf numFmtId="0" fontId="0" fillId="0" borderId="0" xfId="0"/>
    <xf numFmtId="0" fontId="3" fillId="0" borderId="0" xfId="0" applyFont="1" applyAlignment="1">
      <alignment horizontal="center"/>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4" fillId="0" borderId="3" xfId="0" applyFont="1" applyBorder="1" applyAlignment="1">
      <alignment horizontal="center" vertical="top" wrapText="1"/>
    </xf>
    <xf numFmtId="0" fontId="4" fillId="0" borderId="1" xfId="0" applyFont="1" applyBorder="1" applyAlignment="1">
      <alignment horizontal="center" vertical="top" wrapText="1"/>
    </xf>
    <xf numFmtId="0" fontId="1" fillId="0" borderId="0" xfId="0" applyFont="1" applyBorder="1" applyAlignment="1">
      <alignment vertical="top" wrapText="1"/>
    </xf>
    <xf numFmtId="0" fontId="8" fillId="0" borderId="5" xfId="0" applyFont="1" applyBorder="1" applyAlignment="1">
      <alignment vertical="top" wrapText="1"/>
    </xf>
    <xf numFmtId="0" fontId="5" fillId="0" borderId="6" xfId="0" applyFont="1" applyBorder="1" applyAlignment="1">
      <alignment horizontal="center" vertical="top" wrapText="1"/>
    </xf>
    <xf numFmtId="0" fontId="4" fillId="0" borderId="7" xfId="0" applyFont="1" applyBorder="1" applyAlignment="1">
      <alignment horizontal="center" vertical="top" wrapText="1"/>
    </xf>
    <xf numFmtId="0" fontId="2" fillId="0" borderId="0" xfId="0" applyFont="1" applyBorder="1" applyAlignment="1">
      <alignment wrapText="1"/>
    </xf>
    <xf numFmtId="0" fontId="5" fillId="0" borderId="8" xfId="0" applyFont="1" applyBorder="1" applyAlignment="1">
      <alignment horizontal="center" vertical="top" wrapText="1"/>
    </xf>
    <xf numFmtId="0" fontId="0" fillId="0" borderId="0" xfId="0" applyBorder="1"/>
    <xf numFmtId="0" fontId="0" fillId="0" borderId="9" xfId="0" applyBorder="1"/>
    <xf numFmtId="0" fontId="5" fillId="0" borderId="10" xfId="0" applyFont="1" applyBorder="1" applyAlignment="1">
      <alignment horizontal="center" vertical="top" wrapText="1"/>
    </xf>
    <xf numFmtId="0" fontId="0" fillId="0" borderId="0" xfId="0" applyAlignment="1">
      <alignment horizontal="left"/>
    </xf>
    <xf numFmtId="0" fontId="2" fillId="0" borderId="1" xfId="0" applyFont="1" applyBorder="1" applyAlignment="1">
      <alignment vertical="top" wrapText="1"/>
    </xf>
    <xf numFmtId="0" fontId="4" fillId="0" borderId="4" xfId="0" applyFont="1" applyBorder="1" applyAlignment="1">
      <alignment horizontal="center" vertical="top" wrapText="1"/>
    </xf>
    <xf numFmtId="0" fontId="4" fillId="0" borderId="11" xfId="0" applyFont="1" applyBorder="1" applyAlignment="1">
      <alignment horizontal="center" vertical="top" wrapText="1"/>
    </xf>
    <xf numFmtId="0" fontId="5" fillId="0" borderId="12" xfId="0" applyFont="1" applyBorder="1" applyAlignment="1">
      <alignment horizontal="center" vertical="top" wrapText="1"/>
    </xf>
    <xf numFmtId="0" fontId="1" fillId="0" borderId="0" xfId="0" applyFont="1" applyAlignment="1">
      <alignment horizontal="left"/>
    </xf>
    <xf numFmtId="0" fontId="4" fillId="0" borderId="3" xfId="0" applyFont="1" applyBorder="1" applyAlignment="1">
      <alignment horizontal="left" vertical="top" wrapText="1"/>
    </xf>
    <xf numFmtId="0" fontId="5" fillId="0" borderId="3" xfId="0" applyFont="1" applyBorder="1" applyAlignment="1">
      <alignment horizontal="left" vertical="top" wrapText="1"/>
    </xf>
    <xf numFmtId="0" fontId="7" fillId="0" borderId="0" xfId="0" applyFont="1" applyAlignment="1">
      <alignment horizontal="left"/>
    </xf>
    <xf numFmtId="0" fontId="5" fillId="0" borderId="13" xfId="0" applyFont="1" applyBorder="1" applyAlignment="1">
      <alignment horizontal="left" vertical="top" wrapText="1"/>
    </xf>
    <xf numFmtId="0" fontId="14" fillId="0" borderId="0" xfId="0" applyFont="1"/>
    <xf numFmtId="0" fontId="4" fillId="0" borderId="10" xfId="0" applyFont="1" applyFill="1" applyBorder="1" applyAlignment="1">
      <alignment horizontal="center" vertical="top" wrapText="1"/>
    </xf>
    <xf numFmtId="0" fontId="18" fillId="0" borderId="11" xfId="0" applyFont="1" applyFill="1" applyBorder="1"/>
    <xf numFmtId="0" fontId="18" fillId="0" borderId="12" xfId="0" applyFont="1" applyFill="1" applyBorder="1"/>
    <xf numFmtId="0" fontId="18" fillId="0" borderId="0" xfId="0" applyFont="1" applyFill="1"/>
    <xf numFmtId="0" fontId="17" fillId="2" borderId="10" xfId="0" applyFont="1" applyFill="1" applyBorder="1" applyAlignment="1">
      <alignment horizontal="center" vertical="center"/>
    </xf>
    <xf numFmtId="0" fontId="16" fillId="2" borderId="10" xfId="0" applyFont="1" applyFill="1" applyBorder="1" applyAlignment="1">
      <alignment horizontal="center" vertical="top"/>
    </xf>
    <xf numFmtId="0" fontId="0" fillId="0" borderId="14" xfId="0" applyBorder="1"/>
    <xf numFmtId="0" fontId="18" fillId="0" borderId="15" xfId="0" applyFont="1" applyFill="1" applyBorder="1"/>
    <xf numFmtId="0" fontId="18" fillId="0" borderId="8" xfId="0" applyFont="1" applyFill="1" applyBorder="1"/>
    <xf numFmtId="0" fontId="8" fillId="0" borderId="0" xfId="0" applyFont="1" applyBorder="1" applyAlignment="1">
      <alignment vertical="top" wrapText="1"/>
    </xf>
    <xf numFmtId="0" fontId="2" fillId="0" borderId="0" xfId="0" applyFont="1" applyBorder="1" applyAlignment="1">
      <alignment vertical="top" wrapText="1"/>
    </xf>
    <xf numFmtId="0" fontId="0" fillId="0" borderId="0" xfId="0" applyFill="1"/>
    <xf numFmtId="0" fontId="5" fillId="0" borderId="16" xfId="0" applyFont="1" applyBorder="1" applyAlignment="1">
      <alignment horizontal="justify" vertical="top" wrapText="1"/>
    </xf>
    <xf numFmtId="0" fontId="8" fillId="0" borderId="17" xfId="0" applyFont="1" applyBorder="1" applyAlignment="1">
      <alignment vertical="top" wrapText="1"/>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1" fillId="0" borderId="20" xfId="0" applyFont="1" applyBorder="1" applyAlignment="1">
      <alignment vertical="top" wrapText="1"/>
    </xf>
    <xf numFmtId="0" fontId="2" fillId="0" borderId="20" xfId="0" applyFont="1" applyBorder="1" applyAlignment="1">
      <alignment vertical="top" wrapText="1"/>
    </xf>
    <xf numFmtId="0" fontId="2" fillId="0" borderId="14" xfId="0" applyFont="1" applyBorder="1" applyAlignment="1">
      <alignment wrapText="1"/>
    </xf>
    <xf numFmtId="0" fontId="2" fillId="0" borderId="9" xfId="0" applyFont="1" applyBorder="1" applyAlignment="1">
      <alignment wrapText="1"/>
    </xf>
    <xf numFmtId="0" fontId="2" fillId="0" borderId="8" xfId="0" applyFont="1" applyBorder="1" applyAlignment="1">
      <alignment wrapText="1"/>
    </xf>
    <xf numFmtId="0" fontId="2" fillId="0" borderId="3" xfId="0" applyFont="1" applyBorder="1" applyAlignment="1">
      <alignment vertical="top" wrapText="1"/>
    </xf>
    <xf numFmtId="0" fontId="2" fillId="0" borderId="7" xfId="0" applyFont="1" applyBorder="1" applyAlignment="1">
      <alignment vertical="top" wrapText="1"/>
    </xf>
    <xf numFmtId="0" fontId="2" fillId="0" borderId="6" xfId="0" applyFont="1" applyBorder="1" applyAlignment="1">
      <alignment vertical="top" wrapText="1"/>
    </xf>
    <xf numFmtId="0" fontId="2" fillId="0" borderId="21" xfId="0" applyFont="1" applyBorder="1" applyAlignment="1">
      <alignment vertical="top" wrapText="1"/>
    </xf>
    <xf numFmtId="0" fontId="2" fillId="0" borderId="0" xfId="0" applyFont="1"/>
    <xf numFmtId="0" fontId="2" fillId="0" borderId="9" xfId="0" applyFont="1" applyBorder="1"/>
    <xf numFmtId="0" fontId="22" fillId="0" borderId="0" xfId="0" applyFont="1"/>
    <xf numFmtId="0" fontId="22" fillId="0" borderId="3" xfId="0" applyFont="1" applyBorder="1" applyAlignment="1">
      <alignment vertical="top" wrapText="1"/>
    </xf>
    <xf numFmtId="0" fontId="22" fillId="0" borderId="7" xfId="0" applyFont="1" applyBorder="1" applyAlignment="1">
      <alignment vertical="top" wrapText="1"/>
    </xf>
    <xf numFmtId="0" fontId="22" fillId="0" borderId="1" xfId="0" applyFont="1" applyBorder="1" applyAlignment="1">
      <alignment vertical="top" wrapText="1"/>
    </xf>
    <xf numFmtId="0" fontId="24" fillId="0" borderId="0" xfId="0" applyFont="1"/>
    <xf numFmtId="0" fontId="23" fillId="0" borderId="12" xfId="0" applyFont="1" applyFill="1" applyBorder="1" applyAlignment="1">
      <alignment horizontal="center" vertical="center" wrapText="1"/>
    </xf>
    <xf numFmtId="0" fontId="22" fillId="0" borderId="0" xfId="0" applyFont="1" applyBorder="1"/>
    <xf numFmtId="0" fontId="22" fillId="0" borderId="0" xfId="0" applyFont="1" applyBorder="1" applyAlignment="1">
      <alignment wrapText="1"/>
    </xf>
    <xf numFmtId="0" fontId="22" fillId="0" borderId="9" xfId="0" applyFont="1" applyBorder="1"/>
    <xf numFmtId="0" fontId="26" fillId="0" borderId="0" xfId="0" applyFont="1"/>
    <xf numFmtId="0" fontId="23" fillId="0" borderId="22" xfId="0" applyFont="1" applyBorder="1" applyAlignment="1">
      <alignment horizontal="center" vertical="top" wrapText="1"/>
    </xf>
    <xf numFmtId="0" fontId="23" fillId="2" borderId="23" xfId="0" applyFont="1" applyFill="1" applyBorder="1" applyAlignment="1" applyProtection="1">
      <alignment vertical="top" wrapText="1"/>
      <protection locked="0"/>
    </xf>
    <xf numFmtId="0" fontId="23" fillId="2" borderId="10" xfId="0" applyFont="1" applyFill="1" applyBorder="1" applyAlignment="1" applyProtection="1">
      <alignment vertical="top" wrapText="1"/>
      <protection locked="0"/>
    </xf>
    <xf numFmtId="0" fontId="23" fillId="2" borderId="24" xfId="0" applyFont="1" applyFill="1" applyBorder="1" applyAlignment="1" applyProtection="1">
      <alignment vertical="top" wrapText="1"/>
      <protection locked="0"/>
    </xf>
    <xf numFmtId="0" fontId="23" fillId="2" borderId="12"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3" fillId="2" borderId="24"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right" vertical="top" wrapText="1"/>
      <protection locked="0"/>
    </xf>
    <xf numFmtId="0" fontId="23" fillId="2" borderId="25" xfId="0" applyFont="1" applyFill="1" applyBorder="1" applyAlignment="1" applyProtection="1">
      <alignment horizontal="center" vertical="top" wrapText="1"/>
      <protection locked="0"/>
    </xf>
    <xf numFmtId="0" fontId="23" fillId="2" borderId="22" xfId="0" applyFont="1" applyFill="1" applyBorder="1" applyAlignment="1" applyProtection="1">
      <alignment horizontal="center" vertical="top" wrapText="1"/>
      <protection locked="0"/>
    </xf>
    <xf numFmtId="0" fontId="23" fillId="0" borderId="22" xfId="0" applyFont="1" applyFill="1" applyBorder="1" applyAlignment="1" applyProtection="1">
      <alignment horizontal="center" vertical="top" wrapText="1"/>
    </xf>
    <xf numFmtId="0" fontId="27" fillId="0" borderId="0" xfId="0" applyFont="1"/>
    <xf numFmtId="0" fontId="4" fillId="0" borderId="15" xfId="0" applyFont="1" applyBorder="1" applyAlignment="1">
      <alignment horizontal="center" vertical="top" wrapText="1"/>
    </xf>
    <xf numFmtId="0" fontId="5" fillId="0" borderId="26" xfId="0" applyFont="1" applyBorder="1" applyAlignment="1">
      <alignment horizontal="center" vertical="top" wrapText="1"/>
    </xf>
    <xf numFmtId="0" fontId="4" fillId="0" borderId="4" xfId="0" applyFont="1" applyBorder="1" applyAlignment="1">
      <alignment horizontal="left" vertical="top" wrapText="1"/>
    </xf>
    <xf numFmtId="0" fontId="16" fillId="2" borderId="12" xfId="0" applyFont="1" applyFill="1" applyBorder="1" applyAlignment="1">
      <alignment horizontal="center" vertical="top"/>
    </xf>
    <xf numFmtId="0" fontId="4" fillId="2" borderId="1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2" fillId="0" borderId="16" xfId="0" applyFont="1" applyFill="1" applyBorder="1" applyAlignment="1" applyProtection="1">
      <alignment horizontal="justify" vertical="top" wrapText="1"/>
      <protection locked="0"/>
    </xf>
    <xf numFmtId="0" fontId="0" fillId="0" borderId="0" xfId="0" applyProtection="1">
      <protection locked="0"/>
    </xf>
    <xf numFmtId="0" fontId="22" fillId="0" borderId="0" xfId="0" applyFont="1" applyAlignment="1">
      <alignment horizontal="center" vertical="center"/>
    </xf>
    <xf numFmtId="0" fontId="22" fillId="0" borderId="10" xfId="0" applyFont="1" applyBorder="1" applyAlignment="1">
      <alignment horizontal="left" vertical="top" wrapText="1"/>
    </xf>
    <xf numFmtId="16" fontId="2" fillId="0" borderId="10" xfId="0" quotePrefix="1" applyNumberFormat="1" applyFont="1" applyBorder="1" applyAlignment="1">
      <alignment vertical="top" wrapText="1"/>
    </xf>
    <xf numFmtId="0" fontId="2" fillId="0" borderId="10" xfId="0" quotePrefix="1" applyFont="1" applyBorder="1" applyAlignment="1">
      <alignment vertical="top" wrapText="1"/>
    </xf>
    <xf numFmtId="0" fontId="31" fillId="2" borderId="10" xfId="0" applyFont="1" applyFill="1" applyBorder="1" applyAlignment="1">
      <alignment horizontal="center" vertical="top" wrapText="1"/>
    </xf>
    <xf numFmtId="0" fontId="22" fillId="0" borderId="10" xfId="0" applyFont="1" applyBorder="1"/>
    <xf numFmtId="0" fontId="23" fillId="0" borderId="10" xfId="0" applyFont="1" applyBorder="1" applyAlignment="1">
      <alignment horizontal="center"/>
    </xf>
    <xf numFmtId="14" fontId="22" fillId="0" borderId="10" xfId="0" applyNumberFormat="1" applyFont="1" applyBorder="1"/>
    <xf numFmtId="0" fontId="22" fillId="3" borderId="10" xfId="0" applyFont="1" applyFill="1" applyBorder="1"/>
    <xf numFmtId="3" fontId="22" fillId="0" borderId="10" xfId="0" applyNumberFormat="1" applyFont="1" applyBorder="1"/>
    <xf numFmtId="0" fontId="35" fillId="0" borderId="10" xfId="0" applyFont="1" applyBorder="1"/>
    <xf numFmtId="166" fontId="23" fillId="2" borderId="10" xfId="0" applyNumberFormat="1" applyFont="1" applyFill="1" applyBorder="1"/>
    <xf numFmtId="0" fontId="33" fillId="0" borderId="10" xfId="0" applyFont="1" applyBorder="1"/>
    <xf numFmtId="0" fontId="0" fillId="0" borderId="10" xfId="0" applyBorder="1"/>
    <xf numFmtId="0" fontId="16" fillId="0" borderId="11" xfId="0" applyFont="1" applyBorder="1"/>
    <xf numFmtId="0" fontId="16" fillId="0" borderId="28" xfId="0" applyFont="1" applyBorder="1"/>
    <xf numFmtId="0" fontId="16" fillId="0" borderId="12" xfId="0" applyFont="1" applyBorder="1"/>
    <xf numFmtId="0" fontId="0" fillId="0" borderId="0" xfId="0" applyBorder="1" applyAlignment="1"/>
    <xf numFmtId="0" fontId="22" fillId="0" borderId="10" xfId="0" applyFont="1" applyBorder="1" applyAlignment="1">
      <alignment horizontal="center" vertical="top" wrapText="1"/>
    </xf>
    <xf numFmtId="0" fontId="5" fillId="0" borderId="10" xfId="0" applyFont="1" applyBorder="1" applyAlignment="1">
      <alignment horizontal="left" vertical="top" wrapText="1"/>
    </xf>
    <xf numFmtId="3" fontId="0" fillId="0" borderId="0" xfId="0" applyNumberFormat="1" applyAlignment="1">
      <alignment horizontal="center"/>
    </xf>
    <xf numFmtId="3" fontId="16" fillId="0" borderId="11" xfId="0" applyNumberFormat="1" applyFont="1" applyBorder="1" applyAlignment="1">
      <alignment horizontal="center"/>
    </xf>
    <xf numFmtId="3" fontId="0" fillId="0" borderId="0" xfId="0" applyNumberFormat="1" applyBorder="1" applyAlignment="1">
      <alignment horizontal="center"/>
    </xf>
    <xf numFmtId="3" fontId="16" fillId="0" borderId="28" xfId="0" applyNumberFormat="1" applyFont="1" applyBorder="1" applyAlignment="1">
      <alignment horizontal="center"/>
    </xf>
    <xf numFmtId="3" fontId="0" fillId="0" borderId="14" xfId="0" applyNumberFormat="1" applyBorder="1" applyAlignment="1">
      <alignment horizontal="center"/>
    </xf>
    <xf numFmtId="3" fontId="0" fillId="0" borderId="9" xfId="0" applyNumberFormat="1" applyBorder="1" applyAlignment="1">
      <alignment horizontal="center"/>
    </xf>
    <xf numFmtId="3" fontId="16" fillId="0" borderId="12" xfId="0" applyNumberFormat="1" applyFont="1" applyBorder="1" applyAlignment="1">
      <alignment horizontal="center"/>
    </xf>
    <xf numFmtId="3" fontId="0" fillId="0" borderId="10" xfId="0" applyNumberFormat="1" applyBorder="1"/>
    <xf numFmtId="0" fontId="5" fillId="0" borderId="13" xfId="0" applyFont="1" applyBorder="1" applyAlignment="1">
      <alignment horizontal="center" vertical="top" wrapText="1"/>
    </xf>
    <xf numFmtId="0" fontId="5" fillId="0" borderId="29" xfId="0" applyFont="1" applyBorder="1" applyAlignment="1">
      <alignment horizontal="center" vertical="top" wrapText="1"/>
    </xf>
    <xf numFmtId="0" fontId="2" fillId="0" borderId="14" xfId="0" applyFont="1" applyBorder="1" applyAlignment="1">
      <alignment horizontal="left" vertical="top" wrapText="1"/>
    </xf>
    <xf numFmtId="9" fontId="34" fillId="0" borderId="0" xfId="0" applyNumberFormat="1" applyFont="1" applyBorder="1" applyAlignment="1">
      <alignment horizontal="center"/>
    </xf>
    <xf numFmtId="0" fontId="34" fillId="0" borderId="0" xfId="0" applyFont="1" applyBorder="1" applyAlignment="1">
      <alignment horizontal="center"/>
    </xf>
    <xf numFmtId="4" fontId="34" fillId="0" borderId="0" xfId="0" applyNumberFormat="1" applyFont="1" applyBorder="1"/>
    <xf numFmtId="0" fontId="38" fillId="0" borderId="0" xfId="0" applyFont="1" applyBorder="1" applyAlignment="1"/>
    <xf numFmtId="0" fontId="39" fillId="0" borderId="10" xfId="0" applyFont="1" applyBorder="1"/>
    <xf numFmtId="0" fontId="40" fillId="0" borderId="10" xfId="0" applyFont="1" applyBorder="1" applyAlignment="1">
      <alignment wrapText="1"/>
    </xf>
    <xf numFmtId="4" fontId="39" fillId="0" borderId="10" xfId="0" applyNumberFormat="1" applyFont="1" applyBorder="1"/>
    <xf numFmtId="4" fontId="39" fillId="0" borderId="10" xfId="0" applyNumberFormat="1" applyFont="1" applyFill="1" applyBorder="1"/>
    <xf numFmtId="0" fontId="40" fillId="0" borderId="10" xfId="0" applyFont="1" applyBorder="1"/>
    <xf numFmtId="4" fontId="40" fillId="0" borderId="10" xfId="0" applyNumberFormat="1" applyFont="1" applyBorder="1"/>
    <xf numFmtId="0" fontId="4" fillId="0" borderId="10" xfId="0" applyFont="1" applyFill="1" applyBorder="1" applyAlignment="1" applyProtection="1">
      <alignment horizontal="center" vertical="top" wrapText="1"/>
      <protection locked="0"/>
    </xf>
    <xf numFmtId="0" fontId="35" fillId="0" borderId="11" xfId="0" applyFont="1" applyBorder="1" applyAlignment="1">
      <alignment horizontal="center"/>
    </xf>
    <xf numFmtId="0" fontId="35" fillId="0" borderId="12" xfId="0" applyFont="1" applyBorder="1" applyAlignment="1">
      <alignment horizontal="center"/>
    </xf>
    <xf numFmtId="0" fontId="22" fillId="0" borderId="0" xfId="0" applyFont="1" applyAlignment="1">
      <alignment horizontal="justify" vertical="top" wrapText="1"/>
    </xf>
    <xf numFmtId="0" fontId="30" fillId="0" borderId="10" xfId="0" applyFont="1" applyBorder="1" applyAlignment="1">
      <alignment horizontal="left" vertical="top" wrapText="1"/>
    </xf>
    <xf numFmtId="0" fontId="22" fillId="0" borderId="21" xfId="0" applyFont="1" applyBorder="1" applyAlignment="1">
      <alignment horizontal="left" vertical="top" wrapText="1"/>
    </xf>
    <xf numFmtId="0" fontId="22" fillId="0" borderId="32" xfId="0" applyFont="1" applyBorder="1" applyAlignment="1">
      <alignment horizontal="left" vertical="top" wrapText="1"/>
    </xf>
    <xf numFmtId="0" fontId="22" fillId="0" borderId="23" xfId="0" applyFont="1" applyBorder="1" applyAlignment="1">
      <alignment horizontal="left" vertical="top" wrapText="1"/>
    </xf>
    <xf numFmtId="0" fontId="22" fillId="4" borderId="21" xfId="0" applyFont="1" applyFill="1" applyBorder="1" applyAlignment="1" applyProtection="1">
      <alignment horizontal="left" vertical="top" wrapText="1"/>
      <protection locked="0"/>
    </xf>
    <xf numFmtId="0" fontId="22" fillId="4" borderId="32" xfId="0" applyFont="1" applyFill="1" applyBorder="1" applyAlignment="1" applyProtection="1">
      <alignment horizontal="left" vertical="top" wrapText="1"/>
      <protection locked="0"/>
    </xf>
    <xf numFmtId="0" fontId="22" fillId="4" borderId="23" xfId="0" applyFont="1" applyFill="1" applyBorder="1" applyAlignment="1" applyProtection="1">
      <alignment horizontal="left" vertical="top" wrapText="1"/>
      <protection locked="0"/>
    </xf>
    <xf numFmtId="0" fontId="22" fillId="2" borderId="21" xfId="0" applyFont="1" applyFill="1" applyBorder="1" applyAlignment="1" applyProtection="1">
      <alignment horizontal="center" vertical="top" wrapText="1"/>
      <protection locked="0"/>
    </xf>
    <xf numFmtId="0" fontId="22" fillId="2" borderId="32" xfId="0" applyFont="1" applyFill="1" applyBorder="1" applyAlignment="1" applyProtection="1">
      <alignment horizontal="center" vertical="top" wrapText="1"/>
      <protection locked="0"/>
    </xf>
    <xf numFmtId="0" fontId="22" fillId="2" borderId="23" xfId="0" applyFont="1" applyFill="1" applyBorder="1" applyAlignment="1" applyProtection="1">
      <alignment horizontal="center" vertical="top" wrapText="1"/>
      <protection locked="0"/>
    </xf>
    <xf numFmtId="0" fontId="23" fillId="0" borderId="10" xfId="0" applyFont="1" applyBorder="1" applyAlignment="1">
      <alignment horizontal="right" vertical="top" wrapText="1"/>
    </xf>
    <xf numFmtId="0" fontId="2" fillId="0" borderId="10" xfId="0" applyFont="1" applyBorder="1" applyAlignment="1">
      <alignment vertical="top" wrapText="1"/>
    </xf>
    <xf numFmtId="0" fontId="22" fillId="4" borderId="30" xfId="0" applyFont="1" applyFill="1" applyBorder="1" applyAlignment="1">
      <alignment horizontal="center" vertical="top" wrapText="1"/>
    </xf>
    <xf numFmtId="0" fontId="22" fillId="4" borderId="31" xfId="0" applyFont="1" applyFill="1" applyBorder="1" applyAlignment="1">
      <alignment horizontal="center" vertical="top" wrapText="1"/>
    </xf>
    <xf numFmtId="0" fontId="22" fillId="4" borderId="15" xfId="0" applyFont="1" applyFill="1" applyBorder="1" applyAlignment="1">
      <alignment horizontal="center" vertical="top" wrapText="1"/>
    </xf>
    <xf numFmtId="0" fontId="2" fillId="0" borderId="7" xfId="0" applyFont="1" applyBorder="1" applyAlignment="1">
      <alignment vertical="top" wrapText="1"/>
    </xf>
    <xf numFmtId="0" fontId="2" fillId="0" borderId="44" xfId="0" applyFont="1" applyBorder="1" applyAlignment="1">
      <alignment vertical="top" wrapText="1"/>
    </xf>
    <xf numFmtId="3" fontId="22" fillId="2" borderId="10" xfId="0" applyNumberFormat="1" applyFont="1" applyFill="1" applyBorder="1" applyAlignment="1" applyProtection="1">
      <alignment horizontal="center" vertical="center"/>
      <protection locked="0"/>
    </xf>
    <xf numFmtId="49" fontId="23" fillId="2" borderId="10" xfId="0" applyNumberFormat="1" applyFont="1" applyFill="1" applyBorder="1" applyAlignment="1" applyProtection="1">
      <alignment horizontal="center" vertical="top" wrapText="1"/>
      <protection locked="0"/>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3" fontId="22" fillId="2" borderId="21" xfId="0" applyNumberFormat="1" applyFont="1" applyFill="1" applyBorder="1" applyAlignment="1" applyProtection="1">
      <alignment horizontal="center" vertical="center" wrapText="1"/>
      <protection locked="0"/>
    </xf>
    <xf numFmtId="3" fontId="22" fillId="2" borderId="23" xfId="0" applyNumberFormat="1" applyFont="1" applyFill="1" applyBorder="1" applyAlignment="1" applyProtection="1">
      <alignment horizontal="center" vertical="center" wrapText="1"/>
      <protection locked="0"/>
    </xf>
    <xf numFmtId="0" fontId="2" fillId="0" borderId="0" xfId="0" applyFont="1" applyAlignment="1">
      <alignment horizontal="center"/>
    </xf>
    <xf numFmtId="0" fontId="2" fillId="0" borderId="4" xfId="0" applyFont="1" applyBorder="1" applyAlignment="1">
      <alignment vertical="top" wrapText="1"/>
    </xf>
    <xf numFmtId="0" fontId="2" fillId="0" borderId="22" xfId="0" applyFont="1" applyBorder="1" applyAlignment="1">
      <alignment vertical="top" wrapText="1"/>
    </xf>
    <xf numFmtId="0" fontId="2" fillId="0" borderId="13" xfId="0" applyFont="1" applyBorder="1" applyAlignment="1">
      <alignment vertical="top" wrapText="1"/>
    </xf>
    <xf numFmtId="0" fontId="2" fillId="0" borderId="10" xfId="0" applyFont="1" applyBorder="1" applyAlignment="1">
      <alignment horizontal="center" vertical="top" wrapText="1"/>
    </xf>
    <xf numFmtId="3" fontId="22" fillId="2" borderId="10" xfId="0" applyNumberFormat="1" applyFont="1" applyFill="1" applyBorder="1" applyAlignment="1" applyProtection="1">
      <alignment horizontal="center" vertical="top"/>
      <protection locked="0"/>
    </xf>
    <xf numFmtId="3" fontId="22" fillId="0" borderId="21" xfId="0" applyNumberFormat="1" applyFont="1" applyFill="1" applyBorder="1" applyAlignment="1" applyProtection="1">
      <alignment horizontal="center" vertical="center"/>
    </xf>
    <xf numFmtId="3" fontId="22" fillId="0" borderId="32" xfId="0" applyNumberFormat="1" applyFont="1" applyFill="1" applyBorder="1" applyAlignment="1" applyProtection="1">
      <alignment horizontal="center" vertical="center"/>
    </xf>
    <xf numFmtId="3" fontId="22" fillId="0" borderId="23" xfId="0" applyNumberFormat="1" applyFont="1" applyFill="1" applyBorder="1" applyAlignment="1" applyProtection="1">
      <alignment horizontal="center" vertical="center"/>
    </xf>
    <xf numFmtId="0" fontId="22" fillId="0" borderId="21" xfId="0" applyFont="1" applyBorder="1" applyAlignment="1">
      <alignment horizontal="center" vertical="top" wrapText="1"/>
    </xf>
    <xf numFmtId="0" fontId="22" fillId="0" borderId="23" xfId="0" applyFont="1" applyBorder="1" applyAlignment="1">
      <alignment horizontal="center" vertical="top" wrapText="1"/>
    </xf>
    <xf numFmtId="3" fontId="23" fillId="2" borderId="1" xfId="0" applyNumberFormat="1" applyFont="1" applyFill="1" applyBorder="1" applyAlignment="1" applyProtection="1">
      <alignment horizontal="center" vertical="top" wrapText="1"/>
      <protection locked="0"/>
    </xf>
    <xf numFmtId="3" fontId="23" fillId="2" borderId="27" xfId="0" applyNumberFormat="1" applyFont="1" applyFill="1" applyBorder="1" applyAlignment="1" applyProtection="1">
      <alignment horizontal="center" vertical="top" wrapText="1"/>
      <protection locked="0"/>
    </xf>
    <xf numFmtId="3" fontId="23" fillId="2" borderId="2" xfId="0" applyNumberFormat="1" applyFont="1" applyFill="1" applyBorder="1" applyAlignment="1" applyProtection="1">
      <alignment horizontal="center" vertical="top" wrapText="1"/>
      <protection locked="0"/>
    </xf>
    <xf numFmtId="0" fontId="23" fillId="2" borderId="14" xfId="0" applyFont="1" applyFill="1" applyBorder="1" applyAlignment="1" applyProtection="1">
      <alignment horizontal="center"/>
      <protection locked="0"/>
    </xf>
    <xf numFmtId="0" fontId="23" fillId="2" borderId="9" xfId="0" applyFont="1" applyFill="1" applyBorder="1" applyAlignment="1" applyProtection="1">
      <alignment horizontal="center"/>
      <protection locked="0"/>
    </xf>
    <xf numFmtId="0" fontId="23" fillId="2" borderId="8" xfId="0" applyFont="1" applyFill="1" applyBorder="1" applyAlignment="1" applyProtection="1">
      <alignment horizontal="center"/>
      <protection locked="0"/>
    </xf>
    <xf numFmtId="0" fontId="22" fillId="0" borderId="0" xfId="0" applyFont="1" applyBorder="1" applyAlignment="1">
      <alignment horizontal="center" wrapText="1"/>
    </xf>
    <xf numFmtId="165" fontId="2" fillId="0" borderId="10" xfId="0" applyNumberFormat="1" applyFont="1" applyFill="1" applyBorder="1" applyAlignment="1">
      <alignment horizontal="center" vertical="top"/>
    </xf>
    <xf numFmtId="4" fontId="2" fillId="2" borderId="10" xfId="0" applyNumberFormat="1" applyFont="1" applyFill="1" applyBorder="1" applyAlignment="1" applyProtection="1">
      <alignment horizontal="right" vertical="top"/>
      <protection locked="0"/>
    </xf>
    <xf numFmtId="3" fontId="22" fillId="0" borderId="10" xfId="0" applyNumberFormat="1" applyFont="1" applyFill="1" applyBorder="1" applyAlignment="1">
      <alignment horizontal="center" vertical="center"/>
    </xf>
    <xf numFmtId="0" fontId="22" fillId="0" borderId="32" xfId="0" applyFont="1" applyBorder="1" applyAlignment="1">
      <alignment horizontal="center" vertical="top" wrapText="1"/>
    </xf>
    <xf numFmtId="0" fontId="22" fillId="0" borderId="42" xfId="0" applyFont="1" applyBorder="1" applyAlignment="1">
      <alignment vertical="top" wrapText="1"/>
    </xf>
    <xf numFmtId="0" fontId="0" fillId="0" borderId="31" xfId="0" applyBorder="1"/>
    <xf numFmtId="0" fontId="0" fillId="0" borderId="15" xfId="0" applyBorder="1"/>
    <xf numFmtId="0" fontId="0" fillId="0" borderId="43" xfId="0" applyBorder="1"/>
    <xf numFmtId="0" fontId="0" fillId="0" borderId="9" xfId="0" applyBorder="1"/>
    <xf numFmtId="0" fontId="0" fillId="0" borderId="8" xfId="0" applyBorder="1"/>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2" fillId="0" borderId="14" xfId="0" applyFont="1" applyBorder="1" applyAlignment="1">
      <alignment horizontal="left" vertical="top" wrapText="1"/>
    </xf>
    <xf numFmtId="0" fontId="22" fillId="0" borderId="9" xfId="0" applyFont="1" applyBorder="1" applyAlignment="1">
      <alignment horizontal="left" vertical="top" wrapText="1"/>
    </xf>
    <xf numFmtId="0" fontId="22" fillId="0" borderId="8" xfId="0" applyFont="1" applyBorder="1" applyAlignment="1">
      <alignment horizontal="left" vertical="top" wrapText="1"/>
    </xf>
    <xf numFmtId="4" fontId="23" fillId="0" borderId="10" xfId="0" applyNumberFormat="1" applyFont="1" applyFill="1" applyBorder="1" applyAlignment="1">
      <alignment horizontal="center"/>
    </xf>
    <xf numFmtId="0" fontId="22" fillId="0" borderId="10" xfId="0" applyFont="1" applyBorder="1" applyAlignment="1">
      <alignment horizontal="left" vertical="top" wrapText="1"/>
    </xf>
    <xf numFmtId="4" fontId="2" fillId="2" borderId="10" xfId="0" applyNumberFormat="1" applyFont="1" applyFill="1" applyBorder="1" applyAlignment="1" applyProtection="1">
      <alignment horizontal="center" vertical="center"/>
      <protection locked="0"/>
    </xf>
    <xf numFmtId="4" fontId="2" fillId="2" borderId="21" xfId="0" applyNumberFormat="1" applyFont="1" applyFill="1" applyBorder="1" applyAlignment="1" applyProtection="1">
      <alignment horizontal="center" vertical="center"/>
      <protection locked="0"/>
    </xf>
    <xf numFmtId="4" fontId="2" fillId="2" borderId="23" xfId="0" applyNumberFormat="1" applyFont="1" applyFill="1" applyBorder="1" applyAlignment="1" applyProtection="1">
      <alignment horizontal="center" vertical="center"/>
      <protection locked="0"/>
    </xf>
    <xf numFmtId="0" fontId="2" fillId="0" borderId="28" xfId="0" applyFont="1" applyBorder="1" applyAlignment="1">
      <alignment horizontal="left" vertical="top" wrapText="1"/>
    </xf>
    <xf numFmtId="0" fontId="22" fillId="0" borderId="10" xfId="0" applyFont="1" applyBorder="1" applyAlignment="1">
      <alignment horizontal="center" vertical="top" wrapText="1"/>
    </xf>
    <xf numFmtId="4" fontId="2" fillId="0" borderId="10" xfId="0" applyNumberFormat="1" applyFont="1" applyFill="1" applyBorder="1" applyAlignment="1">
      <alignment horizontal="center" vertical="top"/>
    </xf>
    <xf numFmtId="0" fontId="22" fillId="0" borderId="10" xfId="0" applyFont="1" applyFill="1" applyBorder="1" applyAlignment="1">
      <alignment horizontal="left" vertical="top" wrapText="1"/>
    </xf>
    <xf numFmtId="0" fontId="22" fillId="2" borderId="10" xfId="0" applyFont="1" applyFill="1" applyBorder="1" applyAlignment="1" applyProtection="1">
      <alignment horizontal="center" vertical="top" wrapText="1"/>
      <protection locked="0"/>
    </xf>
    <xf numFmtId="0" fontId="22" fillId="0" borderId="21" xfId="0" applyFont="1" applyBorder="1" applyAlignment="1">
      <alignment horizontal="left" vertical="top" wrapText="1" indent="2"/>
    </xf>
    <xf numFmtId="0" fontId="22" fillId="0" borderId="32" xfId="0" applyFont="1" applyBorder="1" applyAlignment="1">
      <alignment horizontal="left" vertical="top" wrapText="1" indent="2"/>
    </xf>
    <xf numFmtId="0" fontId="22" fillId="0" borderId="23" xfId="0" applyFont="1" applyBorder="1" applyAlignment="1">
      <alignment horizontal="left" vertical="top" wrapText="1" indent="2"/>
    </xf>
    <xf numFmtId="0" fontId="22" fillId="0" borderId="21" xfId="0" applyFont="1" applyBorder="1" applyAlignment="1">
      <alignment horizontal="left" vertical="top" wrapText="1" indent="3"/>
    </xf>
    <xf numFmtId="0" fontId="22" fillId="0" borderId="32" xfId="0" applyFont="1" applyBorder="1" applyAlignment="1">
      <alignment horizontal="left" vertical="top" wrapText="1" indent="3"/>
    </xf>
    <xf numFmtId="0" fontId="22" fillId="0" borderId="23" xfId="0" applyFont="1" applyBorder="1" applyAlignment="1">
      <alignment horizontal="left" vertical="top" wrapText="1" indent="3"/>
    </xf>
    <xf numFmtId="0" fontId="22" fillId="2" borderId="10" xfId="0" applyFont="1" applyFill="1" applyBorder="1" applyAlignment="1" applyProtection="1">
      <alignment horizontal="left" vertical="top" wrapText="1" indent="1"/>
      <protection locked="0"/>
    </xf>
    <xf numFmtId="0" fontId="23" fillId="0" borderId="33" xfId="0" applyFont="1" applyBorder="1" applyAlignment="1">
      <alignment horizontal="center" vertical="center" wrapText="1"/>
    </xf>
    <xf numFmtId="0" fontId="0" fillId="0" borderId="33" xfId="0" applyBorder="1"/>
    <xf numFmtId="0" fontId="22" fillId="0" borderId="10" xfId="0" applyFont="1" applyBorder="1" applyAlignment="1">
      <alignment vertical="top" wrapText="1"/>
    </xf>
    <xf numFmtId="0" fontId="22" fillId="0" borderId="5" xfId="0" applyFont="1" applyBorder="1" applyAlignment="1">
      <alignment horizontal="center" vertical="top" wrapText="1"/>
    </xf>
    <xf numFmtId="0" fontId="22" fillId="0" borderId="34" xfId="0" applyFont="1" applyBorder="1" applyAlignment="1">
      <alignment horizontal="center" vertical="top" wrapText="1"/>
    </xf>
    <xf numFmtId="0" fontId="22" fillId="0" borderId="11" xfId="0" applyFont="1" applyBorder="1" applyAlignment="1">
      <alignment horizontal="left" vertical="top" wrapText="1"/>
    </xf>
    <xf numFmtId="166" fontId="23" fillId="2" borderId="35" xfId="0" applyNumberFormat="1" applyFont="1" applyFill="1" applyBorder="1" applyAlignment="1" applyProtection="1">
      <alignment horizontal="center" vertical="top" wrapText="1"/>
      <protection locked="0"/>
    </xf>
    <xf numFmtId="166" fontId="23" fillId="2" borderId="36" xfId="0" applyNumberFormat="1" applyFont="1" applyFill="1" applyBorder="1" applyAlignment="1" applyProtection="1">
      <alignment horizontal="center" vertical="top" wrapText="1"/>
      <protection locked="0"/>
    </xf>
    <xf numFmtId="166" fontId="23" fillId="2" borderId="37" xfId="0" applyNumberFormat="1" applyFont="1" applyFill="1" applyBorder="1" applyAlignment="1" applyProtection="1">
      <alignment horizontal="center" vertical="top" wrapText="1"/>
      <protection locked="0"/>
    </xf>
    <xf numFmtId="0" fontId="23" fillId="2" borderId="30" xfId="0" applyFont="1" applyFill="1" applyBorder="1" applyAlignment="1" applyProtection="1">
      <alignment horizontal="center" vertical="top" wrapText="1"/>
      <protection locked="0"/>
    </xf>
    <xf numFmtId="0" fontId="23" fillId="2" borderId="31" xfId="0" applyFont="1" applyFill="1" applyBorder="1" applyAlignment="1" applyProtection="1">
      <alignment horizontal="center" vertical="top" wrapText="1"/>
      <protection locked="0"/>
    </xf>
    <xf numFmtId="0" fontId="23" fillId="2" borderId="32" xfId="0" applyFont="1" applyFill="1" applyBorder="1" applyAlignment="1" applyProtection="1">
      <alignment horizontal="center" vertical="top" wrapText="1"/>
      <protection locked="0"/>
    </xf>
    <xf numFmtId="0" fontId="23" fillId="2" borderId="38" xfId="0" applyFont="1" applyFill="1" applyBorder="1" applyAlignment="1" applyProtection="1">
      <alignment horizontal="center" vertical="top" wrapText="1"/>
      <protection locked="0"/>
    </xf>
    <xf numFmtId="0" fontId="23" fillId="2" borderId="39" xfId="0" applyFont="1" applyFill="1" applyBorder="1" applyAlignment="1" applyProtection="1">
      <alignment horizontal="center" vertical="top" wrapText="1"/>
      <protection locked="0"/>
    </xf>
    <xf numFmtId="0" fontId="23" fillId="2" borderId="36" xfId="0" applyFont="1" applyFill="1" applyBorder="1" applyAlignment="1" applyProtection="1">
      <alignment horizontal="center" vertical="top" wrapText="1"/>
      <protection locked="0"/>
    </xf>
    <xf numFmtId="0" fontId="23" fillId="2" borderId="37" xfId="0" applyFont="1" applyFill="1" applyBorder="1" applyAlignment="1" applyProtection="1">
      <alignment horizontal="center" vertical="top" wrapText="1"/>
      <protection locked="0"/>
    </xf>
    <xf numFmtId="0" fontId="32" fillId="2" borderId="21" xfId="0" applyFont="1" applyFill="1" applyBorder="1" applyAlignment="1" applyProtection="1">
      <alignment horizontal="center" vertical="center" wrapText="1"/>
      <protection locked="0"/>
    </xf>
    <xf numFmtId="0" fontId="32" fillId="2" borderId="32" xfId="0" applyFont="1" applyFill="1" applyBorder="1" applyAlignment="1" applyProtection="1">
      <alignment horizontal="center" vertical="center" wrapText="1"/>
      <protection locked="0"/>
    </xf>
    <xf numFmtId="0" fontId="32" fillId="2" borderId="38" xfId="0" applyFont="1" applyFill="1" applyBorder="1" applyAlignment="1" applyProtection="1">
      <alignment horizontal="center" vertical="center" wrapText="1"/>
      <protection locked="0"/>
    </xf>
    <xf numFmtId="0" fontId="23" fillId="0" borderId="7" xfId="0" applyFont="1" applyBorder="1" applyAlignment="1">
      <alignment horizontal="right" vertical="top" wrapText="1"/>
    </xf>
    <xf numFmtId="0" fontId="23" fillId="0" borderId="5" xfId="0" applyFont="1" applyBorder="1" applyAlignment="1">
      <alignment horizontal="right" vertical="top" wrapText="1"/>
    </xf>
    <xf numFmtId="0" fontId="23" fillId="0" borderId="34" xfId="0" applyFont="1" applyBorder="1" applyAlignment="1">
      <alignment horizontal="right" vertical="top" wrapText="1"/>
    </xf>
    <xf numFmtId="0" fontId="23" fillId="2" borderId="40" xfId="0" applyFont="1" applyFill="1" applyBorder="1" applyAlignment="1" applyProtection="1">
      <alignment horizontal="center" vertical="top" wrapText="1"/>
      <protection locked="0"/>
    </xf>
    <xf numFmtId="0" fontId="23" fillId="2" borderId="41" xfId="0" applyFont="1" applyFill="1" applyBorder="1" applyAlignment="1" applyProtection="1">
      <alignment horizontal="center" vertical="top" wrapText="1"/>
      <protection locked="0"/>
    </xf>
    <xf numFmtId="0" fontId="23" fillId="2" borderId="29" xfId="0" applyFont="1" applyFill="1" applyBorder="1" applyAlignment="1" applyProtection="1">
      <alignment horizontal="center" vertical="top" wrapText="1"/>
      <protection locked="0"/>
    </xf>
    <xf numFmtId="0" fontId="22" fillId="0" borderId="6" xfId="0" applyFont="1" applyBorder="1" applyAlignment="1">
      <alignment vertical="top" wrapText="1"/>
    </xf>
    <xf numFmtId="0" fontId="22" fillId="0" borderId="33" xfId="0" applyFont="1" applyBorder="1" applyAlignment="1">
      <alignment vertical="top" wrapText="1"/>
    </xf>
    <xf numFmtId="0" fontId="22" fillId="0" borderId="7" xfId="0" applyFont="1" applyBorder="1" applyAlignment="1">
      <alignment vertical="top" wrapText="1"/>
    </xf>
    <xf numFmtId="0" fontId="22" fillId="0" borderId="5" xfId="0" applyFont="1" applyBorder="1" applyAlignment="1">
      <alignment vertical="top" wrapText="1"/>
    </xf>
    <xf numFmtId="0" fontId="22" fillId="0" borderId="4" xfId="0" applyFont="1" applyBorder="1" applyAlignment="1">
      <alignment vertical="top" wrapText="1"/>
    </xf>
    <xf numFmtId="0" fontId="22" fillId="0" borderId="22" xfId="0" applyFont="1" applyBorder="1" applyAlignment="1">
      <alignment vertical="top" wrapText="1"/>
    </xf>
    <xf numFmtId="0" fontId="22" fillId="0" borderId="13" xfId="0" applyFont="1" applyBorder="1" applyAlignment="1">
      <alignment vertical="top" wrapText="1"/>
    </xf>
    <xf numFmtId="0" fontId="23" fillId="2" borderId="1" xfId="0" applyFont="1" applyFill="1" applyBorder="1" applyAlignment="1" applyProtection="1">
      <alignment horizontal="center" vertical="top" wrapText="1"/>
      <protection locked="0"/>
    </xf>
    <xf numFmtId="0" fontId="23" fillId="2" borderId="27" xfId="0" applyFont="1" applyFill="1" applyBorder="1" applyAlignment="1" applyProtection="1">
      <alignment horizontal="center" vertical="top" wrapText="1"/>
      <protection locked="0"/>
    </xf>
    <xf numFmtId="0" fontId="23" fillId="2" borderId="2" xfId="0" applyFont="1" applyFill="1" applyBorder="1" applyAlignment="1" applyProtection="1">
      <alignment horizontal="center" vertical="top" wrapText="1"/>
      <protection locked="0"/>
    </xf>
    <xf numFmtId="0" fontId="9" fillId="2" borderId="7" xfId="1" applyFill="1" applyBorder="1" applyAlignment="1" applyProtection="1">
      <alignment horizontal="center" vertical="top" wrapText="1"/>
      <protection locked="0"/>
    </xf>
    <xf numFmtId="0" fontId="23" fillId="2" borderId="5" xfId="0" applyFont="1" applyFill="1" applyBorder="1" applyAlignment="1" applyProtection="1">
      <alignment horizontal="center" vertical="top" wrapText="1"/>
      <protection locked="0"/>
    </xf>
    <xf numFmtId="0" fontId="23" fillId="2" borderId="34" xfId="0" applyFont="1" applyFill="1" applyBorder="1" applyAlignment="1" applyProtection="1">
      <alignment horizontal="center" vertical="top" wrapText="1"/>
      <protection locked="0"/>
    </xf>
    <xf numFmtId="0" fontId="22" fillId="0" borderId="30" xfId="0" applyFont="1" applyBorder="1" applyAlignment="1">
      <alignment horizontal="left" vertical="top" wrapText="1"/>
    </xf>
    <xf numFmtId="0" fontId="22" fillId="0" borderId="31" xfId="0" applyFont="1" applyBorder="1" applyAlignment="1">
      <alignment horizontal="left" vertical="top" wrapText="1"/>
    </xf>
    <xf numFmtId="0" fontId="22" fillId="0" borderId="15" xfId="0" applyFont="1" applyBorder="1" applyAlignment="1">
      <alignment horizontal="left" vertical="top" wrapText="1"/>
    </xf>
    <xf numFmtId="3" fontId="22" fillId="2" borderId="21" xfId="0" applyNumberFormat="1" applyFont="1" applyFill="1" applyBorder="1" applyAlignment="1" applyProtection="1">
      <alignment horizontal="center" vertical="center"/>
      <protection locked="0"/>
    </xf>
    <xf numFmtId="3" fontId="22" fillId="2" borderId="32" xfId="0" applyNumberFormat="1" applyFont="1" applyFill="1" applyBorder="1" applyAlignment="1" applyProtection="1">
      <alignment horizontal="center" vertical="center"/>
      <protection locked="0"/>
    </xf>
    <xf numFmtId="3" fontId="22" fillId="2" borderId="23" xfId="0" applyNumberFormat="1" applyFont="1" applyFill="1" applyBorder="1" applyAlignment="1" applyProtection="1">
      <alignment horizontal="center" vertical="center"/>
      <protection locked="0"/>
    </xf>
    <xf numFmtId="0" fontId="22" fillId="0" borderId="21" xfId="0" applyFont="1" applyBorder="1" applyAlignment="1">
      <alignment horizontal="left" vertical="top" wrapText="1" indent="1"/>
    </xf>
    <xf numFmtId="0" fontId="22" fillId="0" borderId="32" xfId="0" applyFont="1" applyBorder="1" applyAlignment="1">
      <alignment horizontal="left" vertical="top" wrapText="1" indent="1"/>
    </xf>
    <xf numFmtId="0" fontId="22" fillId="0" borderId="23" xfId="0" applyFont="1" applyBorder="1" applyAlignment="1">
      <alignment horizontal="left" vertical="top" wrapText="1" indent="1"/>
    </xf>
    <xf numFmtId="0" fontId="23" fillId="2" borderId="30" xfId="0" applyFont="1" applyFill="1" applyBorder="1" applyAlignment="1" applyProtection="1">
      <alignment horizontal="center" vertical="center" wrapText="1"/>
      <protection locked="0"/>
    </xf>
    <xf numFmtId="0" fontId="23" fillId="2" borderId="31"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23" fillId="2" borderId="19" xfId="0" applyFont="1" applyFill="1" applyBorder="1" applyAlignment="1" applyProtection="1">
      <alignment horizontal="center" vertical="center" wrapText="1"/>
      <protection locked="0"/>
    </xf>
    <xf numFmtId="0" fontId="23" fillId="2" borderId="0" xfId="0" applyFont="1" applyFill="1" applyBorder="1" applyAlignment="1" applyProtection="1">
      <alignment horizontal="center" vertical="center" wrapText="1"/>
      <protection locked="0"/>
    </xf>
    <xf numFmtId="0" fontId="23" fillId="2" borderId="20" xfId="0" applyFont="1" applyFill="1" applyBorder="1" applyAlignment="1" applyProtection="1">
      <alignment horizontal="center" vertical="center" wrapText="1"/>
      <protection locked="0"/>
    </xf>
    <xf numFmtId="0" fontId="23" fillId="2" borderId="14" xfId="0" applyFont="1" applyFill="1" applyBorder="1" applyAlignment="1" applyProtection="1">
      <alignment horizontal="center" vertical="center" wrapText="1"/>
      <protection locked="0"/>
    </xf>
    <xf numFmtId="0" fontId="23" fillId="2" borderId="9" xfId="0" applyFont="1" applyFill="1" applyBorder="1" applyAlignment="1" applyProtection="1">
      <alignment horizontal="center" vertical="center" wrapText="1"/>
      <protection locked="0"/>
    </xf>
    <xf numFmtId="0" fontId="23" fillId="2" borderId="8" xfId="0" applyFont="1" applyFill="1" applyBorder="1" applyAlignment="1" applyProtection="1">
      <alignment horizontal="center" vertical="center" wrapText="1"/>
      <protection locked="0"/>
    </xf>
    <xf numFmtId="3" fontId="22" fillId="2" borderId="21" xfId="0" applyNumberFormat="1" applyFont="1" applyFill="1" applyBorder="1" applyAlignment="1" applyProtection="1">
      <alignment horizontal="center" vertical="top" wrapText="1"/>
      <protection locked="0"/>
    </xf>
    <xf numFmtId="3" fontId="22" fillId="2" borderId="32" xfId="0" applyNumberFormat="1" applyFont="1" applyFill="1" applyBorder="1" applyAlignment="1" applyProtection="1">
      <alignment horizontal="center" vertical="top" wrapText="1"/>
      <protection locked="0"/>
    </xf>
    <xf numFmtId="3" fontId="22" fillId="2" borderId="23" xfId="0" applyNumberFormat="1" applyFont="1" applyFill="1" applyBorder="1" applyAlignment="1" applyProtection="1">
      <alignment horizontal="center" vertical="top" wrapText="1"/>
      <protection locked="0"/>
    </xf>
    <xf numFmtId="0" fontId="22" fillId="0" borderId="31" xfId="0" applyFont="1" applyBorder="1" applyAlignment="1">
      <alignment horizontal="center"/>
    </xf>
    <xf numFmtId="0" fontId="22" fillId="0" borderId="30" xfId="0" applyFont="1" applyBorder="1" applyAlignment="1">
      <alignment horizontal="center" vertical="top" wrapText="1"/>
    </xf>
    <xf numFmtId="0" fontId="22" fillId="0" borderId="31" xfId="0" applyFont="1" applyBorder="1" applyAlignment="1">
      <alignment horizontal="center" vertical="top" wrapText="1"/>
    </xf>
    <xf numFmtId="0" fontId="22" fillId="0" borderId="15" xfId="0" applyFont="1" applyBorder="1" applyAlignment="1">
      <alignment horizontal="center" vertical="top" wrapText="1"/>
    </xf>
    <xf numFmtId="0" fontId="22" fillId="0" borderId="14" xfId="0" applyFont="1" applyBorder="1" applyAlignment="1">
      <alignment horizontal="center" vertical="top" wrapText="1"/>
    </xf>
    <xf numFmtId="0" fontId="22" fillId="0" borderId="9" xfId="0" applyFont="1" applyBorder="1" applyAlignment="1">
      <alignment horizontal="center" vertical="top" wrapText="1"/>
    </xf>
    <xf numFmtId="0" fontId="22" fillId="0" borderId="8" xfId="0" applyFont="1" applyBorder="1" applyAlignment="1">
      <alignment horizontal="center" vertical="top" wrapText="1"/>
    </xf>
    <xf numFmtId="0" fontId="25" fillId="0" borderId="0" xfId="0" applyFont="1" applyAlignment="1">
      <alignment horizontal="left" vertical="top" wrapText="1"/>
    </xf>
    <xf numFmtId="0" fontId="22" fillId="0" borderId="0" xfId="0" applyFont="1" applyAlignment="1">
      <alignment horizontal="left" vertical="top" wrapText="1"/>
    </xf>
    <xf numFmtId="0" fontId="10" fillId="0" borderId="30" xfId="0" applyFont="1" applyBorder="1" applyAlignment="1">
      <alignment wrapText="1"/>
    </xf>
    <xf numFmtId="0" fontId="10" fillId="0" borderId="15" xfId="0" applyFont="1" applyBorder="1" applyAlignment="1">
      <alignment wrapText="1"/>
    </xf>
    <xf numFmtId="0" fontId="10" fillId="0" borderId="14" xfId="0" applyFont="1" applyBorder="1" applyAlignment="1">
      <alignment wrapText="1"/>
    </xf>
    <xf numFmtId="0" fontId="10" fillId="0" borderId="8" xfId="0" applyFont="1" applyBorder="1" applyAlignment="1">
      <alignment wrapText="1"/>
    </xf>
    <xf numFmtId="0" fontId="36" fillId="0" borderId="21" xfId="0" applyFont="1" applyBorder="1" applyAlignment="1">
      <alignment horizontal="center" vertical="center"/>
    </xf>
    <xf numFmtId="0" fontId="36" fillId="0" borderId="32" xfId="0" applyFont="1" applyBorder="1" applyAlignment="1">
      <alignment horizontal="center" vertical="center"/>
    </xf>
    <xf numFmtId="0" fontId="36" fillId="0" borderId="23" xfId="0" applyFont="1" applyBorder="1" applyAlignment="1">
      <alignment horizontal="center" vertical="center"/>
    </xf>
    <xf numFmtId="0" fontId="0" fillId="0" borderId="21" xfId="0" applyBorder="1" applyAlignment="1">
      <alignment horizontal="center"/>
    </xf>
    <xf numFmtId="0" fontId="0" fillId="0" borderId="32" xfId="0" applyBorder="1" applyAlignment="1">
      <alignment horizontal="center"/>
    </xf>
    <xf numFmtId="0" fontId="0" fillId="0" borderId="23" xfId="0" applyBorder="1" applyAlignment="1">
      <alignment horizontal="center"/>
    </xf>
    <xf numFmtId="164" fontId="0" fillId="0" borderId="0" xfId="0" applyNumberFormat="1" applyAlignment="1">
      <alignment horizontal="center"/>
    </xf>
    <xf numFmtId="0" fontId="4" fillId="0" borderId="1" xfId="0" applyFont="1" applyBorder="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top" wrapText="1"/>
    </xf>
    <xf numFmtId="0" fontId="4" fillId="0" borderId="1" xfId="0" applyFont="1" applyBorder="1" applyAlignment="1">
      <alignment vertical="top" wrapText="1"/>
    </xf>
    <xf numFmtId="0" fontId="4" fillId="0" borderId="27" xfId="0" applyFont="1" applyBorder="1" applyAlignment="1">
      <alignment vertical="top" wrapText="1"/>
    </xf>
    <xf numFmtId="0" fontId="4" fillId="0" borderId="2" xfId="0" applyFont="1" applyBorder="1" applyAlignment="1">
      <alignment vertical="top" wrapText="1"/>
    </xf>
    <xf numFmtId="0" fontId="5" fillId="0" borderId="10" xfId="0" applyFont="1" applyBorder="1" applyAlignment="1">
      <alignment vertical="top" wrapText="1"/>
    </xf>
    <xf numFmtId="0" fontId="5" fillId="0" borderId="1" xfId="0" applyFont="1" applyBorder="1" applyAlignment="1">
      <alignment horizontal="left" vertical="top" wrapText="1" indent="1"/>
    </xf>
    <xf numFmtId="0" fontId="5" fillId="0" borderId="27" xfId="0" applyFont="1" applyBorder="1" applyAlignment="1">
      <alignment horizontal="left" vertical="top" wrapText="1" indent="1"/>
    </xf>
    <xf numFmtId="0" fontId="5" fillId="0" borderId="2" xfId="0" applyFont="1" applyBorder="1" applyAlignment="1">
      <alignment horizontal="left" vertical="top" wrapText="1" indent="1"/>
    </xf>
    <xf numFmtId="49" fontId="5" fillId="0" borderId="4" xfId="0" applyNumberFormat="1" applyFont="1" applyBorder="1" applyAlignment="1">
      <alignment horizontal="left" vertical="top" wrapText="1"/>
    </xf>
    <xf numFmtId="49" fontId="5" fillId="0" borderId="22" xfId="0" applyNumberFormat="1" applyFont="1" applyBorder="1" applyAlignment="1">
      <alignment horizontal="left" vertical="top" wrapText="1"/>
    </xf>
    <xf numFmtId="49" fontId="5" fillId="0" borderId="13" xfId="0" applyNumberFormat="1" applyFont="1" applyBorder="1" applyAlignment="1">
      <alignment horizontal="left" vertical="top" wrapText="1"/>
    </xf>
    <xf numFmtId="0" fontId="5" fillId="0" borderId="1" xfId="0" applyFont="1" applyBorder="1" applyAlignment="1">
      <alignment vertical="top" wrapText="1"/>
    </xf>
    <xf numFmtId="0" fontId="5" fillId="0" borderId="27" xfId="0" applyFont="1" applyBorder="1" applyAlignment="1">
      <alignment vertical="top" wrapText="1"/>
    </xf>
    <xf numFmtId="0" fontId="4" fillId="0" borderId="7" xfId="0" applyFont="1" applyBorder="1" applyAlignment="1">
      <alignment vertical="top" wrapText="1"/>
    </xf>
    <xf numFmtId="0" fontId="4" fillId="0" borderId="5" xfId="0" applyFont="1" applyBorder="1" applyAlignment="1">
      <alignment vertical="top" wrapText="1"/>
    </xf>
    <xf numFmtId="0" fontId="4" fillId="0" borderId="34" xfId="0" applyFont="1" applyBorder="1" applyAlignment="1">
      <alignment vertical="top" wrapText="1"/>
    </xf>
    <xf numFmtId="0" fontId="5" fillId="0" borderId="6" xfId="0" applyFont="1" applyBorder="1" applyAlignment="1">
      <alignment horizontal="left" vertical="top" wrapText="1" indent="1"/>
    </xf>
    <xf numFmtId="0" fontId="5" fillId="0" borderId="33" xfId="0" applyFont="1" applyBorder="1" applyAlignment="1">
      <alignment horizontal="left" vertical="top" wrapText="1" indent="1"/>
    </xf>
    <xf numFmtId="0" fontId="5" fillId="0" borderId="26" xfId="0" applyFont="1" applyBorder="1" applyAlignment="1">
      <alignment horizontal="left" vertical="top" wrapText="1" indent="1"/>
    </xf>
    <xf numFmtId="0" fontId="5" fillId="0" borderId="10" xfId="0" applyFont="1" applyBorder="1" applyAlignment="1">
      <alignment horizontal="left" vertical="top" wrapText="1" indent="1"/>
    </xf>
    <xf numFmtId="0" fontId="5" fillId="0" borderId="10" xfId="0" applyFont="1" applyBorder="1" applyAlignment="1">
      <alignment horizontal="left" vertical="top" wrapText="1"/>
    </xf>
    <xf numFmtId="0" fontId="0" fillId="0" borderId="0" xfId="0" applyAlignment="1">
      <alignment horizontal="center"/>
    </xf>
    <xf numFmtId="0" fontId="2" fillId="0" borderId="0" xfId="0" applyFont="1" applyAlignment="1">
      <alignment horizontal="center" vertical="top" wrapText="1"/>
    </xf>
    <xf numFmtId="0" fontId="4" fillId="0" borderId="1" xfId="0" applyFont="1" applyBorder="1" applyAlignment="1">
      <alignment horizontal="left" vertical="top" wrapText="1" indent="1"/>
    </xf>
    <xf numFmtId="0" fontId="4" fillId="0" borderId="27" xfId="0" applyFont="1" applyBorder="1" applyAlignment="1">
      <alignment horizontal="left" vertical="top" wrapText="1" indent="1"/>
    </xf>
    <xf numFmtId="0" fontId="4" fillId="0" borderId="2" xfId="0" applyFont="1" applyBorder="1" applyAlignment="1">
      <alignment horizontal="left" vertical="top" wrapText="1" indent="1"/>
    </xf>
    <xf numFmtId="0" fontId="3" fillId="0" borderId="0" xfId="0" applyFont="1" applyAlignment="1">
      <alignment horizontal="center" wrapText="1"/>
    </xf>
    <xf numFmtId="0" fontId="3" fillId="0" borderId="0" xfId="0" applyFont="1" applyAlignment="1">
      <alignment horizontal="center"/>
    </xf>
    <xf numFmtId="0" fontId="1" fillId="2" borderId="10" xfId="0" applyFont="1" applyFill="1" applyBorder="1" applyAlignment="1" applyProtection="1">
      <alignment horizontal="center" vertical="top" wrapText="1"/>
      <protection locked="0"/>
    </xf>
    <xf numFmtId="0" fontId="5" fillId="0" borderId="47" xfId="0" applyFont="1" applyBorder="1" applyAlignment="1">
      <alignment horizontal="left" vertical="top" wrapText="1"/>
    </xf>
    <xf numFmtId="0" fontId="5" fillId="0" borderId="33" xfId="0" applyFont="1" applyBorder="1" applyAlignment="1">
      <alignment horizontal="left" vertical="top" wrapText="1"/>
    </xf>
    <xf numFmtId="0" fontId="5" fillId="0" borderId="48" xfId="0" applyFont="1" applyBorder="1" applyAlignment="1">
      <alignment horizontal="left" vertical="top" wrapText="1"/>
    </xf>
    <xf numFmtId="0" fontId="5" fillId="2" borderId="10" xfId="0" applyFont="1" applyFill="1" applyBorder="1" applyAlignment="1" applyProtection="1">
      <alignment horizontal="center" vertical="top" wrapText="1"/>
      <protection locked="0"/>
    </xf>
    <xf numFmtId="0" fontId="13" fillId="0" borderId="0" xfId="0" applyFont="1" applyAlignment="1">
      <alignment horizontal="left" vertical="top" wrapText="1"/>
    </xf>
    <xf numFmtId="0" fontId="5" fillId="2" borderId="1" xfId="0" applyFont="1" applyFill="1" applyBorder="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19" fillId="2" borderId="10" xfId="0" applyFont="1" applyFill="1" applyBorder="1" applyAlignment="1" applyProtection="1">
      <alignment horizontal="center" vertical="top" wrapText="1"/>
      <protection locked="0"/>
    </xf>
    <xf numFmtId="0" fontId="1" fillId="2" borderId="21" xfId="0" applyFont="1" applyFill="1" applyBorder="1" applyAlignment="1" applyProtection="1">
      <alignment horizontal="center" vertical="center" wrapText="1"/>
      <protection locked="0"/>
    </xf>
    <xf numFmtId="0" fontId="1" fillId="2" borderId="32"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0" xfId="0" applyFont="1" applyBorder="1" applyAlignment="1">
      <alignment horizontal="left" vertical="top" wrapText="1"/>
    </xf>
    <xf numFmtId="0" fontId="5" fillId="0" borderId="19" xfId="0" applyFont="1" applyBorder="1" applyAlignment="1">
      <alignment horizontal="center" vertical="top" wrapText="1"/>
    </xf>
    <xf numFmtId="0" fontId="5" fillId="0" borderId="0" xfId="0" applyFont="1" applyBorder="1" applyAlignment="1">
      <alignment horizontal="center" vertical="top" wrapText="1"/>
    </xf>
    <xf numFmtId="0" fontId="5" fillId="0" borderId="20" xfId="0" applyFont="1" applyBorder="1" applyAlignment="1">
      <alignment horizontal="center" vertical="top" wrapText="1"/>
    </xf>
    <xf numFmtId="0" fontId="5" fillId="0" borderId="19" xfId="0" applyFont="1" applyBorder="1" applyAlignment="1">
      <alignment horizontal="left" vertical="top" wrapText="1"/>
    </xf>
    <xf numFmtId="4" fontId="4" fillId="2" borderId="9" xfId="0" applyNumberFormat="1" applyFont="1" applyFill="1" applyBorder="1" applyAlignment="1" applyProtection="1">
      <alignment horizontal="center" vertical="top" wrapText="1"/>
      <protection locked="0"/>
    </xf>
    <xf numFmtId="0" fontId="5" fillId="0" borderId="20" xfId="0" applyFont="1" applyBorder="1" applyAlignment="1">
      <alignment horizontal="left" vertical="top" wrapText="1"/>
    </xf>
    <xf numFmtId="0" fontId="0" fillId="0" borderId="19"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5" fillId="0" borderId="0" xfId="0" applyFont="1" applyBorder="1" applyAlignment="1">
      <alignment vertical="top" wrapText="1"/>
    </xf>
    <xf numFmtId="0" fontId="5" fillId="0" borderId="20" xfId="0" applyFont="1" applyBorder="1" applyAlignment="1">
      <alignment vertical="top" wrapText="1"/>
    </xf>
    <xf numFmtId="0" fontId="4" fillId="0" borderId="9" xfId="0" applyFont="1" applyFill="1" applyBorder="1" applyAlignment="1" applyProtection="1">
      <alignment horizontal="center" vertical="top" wrapText="1"/>
      <protection locked="0"/>
    </xf>
    <xf numFmtId="0" fontId="5" fillId="0" borderId="0" xfId="0" applyFont="1" applyFill="1" applyBorder="1" applyAlignment="1">
      <alignment horizontal="center" vertical="top" wrapText="1"/>
    </xf>
    <xf numFmtId="0" fontId="5" fillId="0" borderId="20" xfId="0" applyFont="1" applyFill="1" applyBorder="1" applyAlignment="1">
      <alignment horizontal="center" vertical="top" wrapText="1"/>
    </xf>
    <xf numFmtId="0" fontId="15" fillId="0" borderId="10" xfId="0" applyFont="1" applyFill="1" applyBorder="1" applyAlignment="1">
      <alignment horizontal="center" vertical="top" wrapText="1"/>
    </xf>
    <xf numFmtId="0" fontId="5" fillId="0" borderId="19" xfId="0" applyFont="1" applyFill="1" applyBorder="1" applyAlignment="1">
      <alignment horizontal="center" vertical="top" wrapText="1"/>
    </xf>
    <xf numFmtId="0" fontId="5" fillId="0" borderId="10" xfId="0" applyFont="1" applyBorder="1" applyAlignment="1">
      <alignment horizontal="center" vertical="top" wrapText="1"/>
    </xf>
    <xf numFmtId="0" fontId="5" fillId="0" borderId="45" xfId="0" applyFont="1" applyBorder="1" applyAlignment="1">
      <alignment horizontal="center" vertical="top" wrapText="1"/>
    </xf>
    <xf numFmtId="0" fontId="5" fillId="0" borderId="41" xfId="0" applyFont="1" applyBorder="1" applyAlignment="1">
      <alignment horizontal="center" vertical="top" wrapText="1"/>
    </xf>
    <xf numFmtId="0" fontId="5" fillId="0" borderId="46" xfId="0" applyFont="1" applyBorder="1" applyAlignment="1">
      <alignment horizontal="center" vertical="top" wrapText="1"/>
    </xf>
    <xf numFmtId="0" fontId="5" fillId="0" borderId="2" xfId="0" applyFont="1" applyBorder="1" applyAlignment="1">
      <alignment horizontal="left" vertical="top" wrapText="1"/>
    </xf>
    <xf numFmtId="0" fontId="5" fillId="0" borderId="7" xfId="0" applyFont="1" applyBorder="1" applyAlignment="1">
      <alignment horizontal="center" vertical="top" wrapText="1"/>
    </xf>
    <xf numFmtId="0" fontId="5" fillId="0" borderId="5" xfId="0" applyFont="1" applyBorder="1" applyAlignment="1">
      <alignment horizontal="center" vertical="top" wrapText="1"/>
    </xf>
    <xf numFmtId="0" fontId="5" fillId="0" borderId="34" xfId="0" applyFont="1" applyBorder="1" applyAlignment="1">
      <alignment horizontal="center" vertical="top" wrapText="1"/>
    </xf>
    <xf numFmtId="0" fontId="5" fillId="0" borderId="18" xfId="0" applyFont="1" applyBorder="1" applyAlignment="1">
      <alignment horizontal="center" vertical="top" wrapText="1"/>
    </xf>
    <xf numFmtId="0" fontId="5" fillId="2" borderId="49" xfId="0" applyFont="1" applyFill="1" applyBorder="1" applyAlignment="1" applyProtection="1">
      <alignment horizontal="center" vertical="top" wrapText="1"/>
      <protection locked="0"/>
    </xf>
    <xf numFmtId="0" fontId="5" fillId="2" borderId="32" xfId="0" applyFont="1" applyFill="1" applyBorder="1" applyAlignment="1" applyProtection="1">
      <alignment horizontal="center" vertical="top" wrapText="1"/>
      <protection locked="0"/>
    </xf>
    <xf numFmtId="0" fontId="5" fillId="2" borderId="23" xfId="0" applyFont="1" applyFill="1" applyBorder="1" applyAlignment="1" applyProtection="1">
      <alignment horizontal="center" vertical="top" wrapText="1"/>
      <protection locked="0"/>
    </xf>
    <xf numFmtId="0" fontId="5" fillId="2" borderId="21" xfId="0" applyFont="1" applyFill="1" applyBorder="1" applyAlignment="1" applyProtection="1">
      <alignment horizontal="center" vertical="top" wrapText="1"/>
      <protection locked="0"/>
    </xf>
  </cellXfs>
  <cellStyles count="2">
    <cellStyle name="Hyperlink" xfId="1" builtinId="8"/>
    <cellStyle name="Normal" xfId="0" builtinId="0"/>
  </cellStyles>
  <dxfs count="40">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b/>
        <i val="0"/>
        <condense val="0"/>
        <extend val="0"/>
        <color indexed="17"/>
      </font>
      <fill>
        <patternFill>
          <bgColor indexed="43"/>
        </patternFill>
      </fill>
    </dxf>
    <dxf>
      <font>
        <condense val="0"/>
        <extend val="0"/>
        <color indexed="17"/>
      </font>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b/>
        <i val="0"/>
        <condense val="0"/>
        <extend val="0"/>
        <color indexed="17"/>
      </font>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b/>
        <i val="0"/>
        <condense val="0"/>
        <extend val="0"/>
        <color indexed="17"/>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670560</xdr:colOff>
          <xdr:row>10</xdr:row>
          <xdr:rowOff>7620</xdr:rowOff>
        </xdr:from>
        <xdr:to>
          <xdr:col>2</xdr:col>
          <xdr:colOff>0</xdr:colOff>
          <xdr:row>10</xdr:row>
          <xdr:rowOff>228600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655320</xdr:colOff>
          <xdr:row>11</xdr:row>
          <xdr:rowOff>0</xdr:rowOff>
        </xdr:from>
        <xdr:to>
          <xdr:col>1</xdr:col>
          <xdr:colOff>960120</xdr:colOff>
          <xdr:row>11</xdr:row>
          <xdr:rowOff>220980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670560</xdr:colOff>
          <xdr:row>10</xdr:row>
          <xdr:rowOff>7620</xdr:rowOff>
        </xdr:from>
        <xdr:to>
          <xdr:col>2</xdr:col>
          <xdr:colOff>0</xdr:colOff>
          <xdr:row>10</xdr:row>
          <xdr:rowOff>228600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655320</xdr:colOff>
          <xdr:row>11</xdr:row>
          <xdr:rowOff>0</xdr:rowOff>
        </xdr:from>
        <xdr:to>
          <xdr:col>1</xdr:col>
          <xdr:colOff>960120</xdr:colOff>
          <xdr:row>11</xdr:row>
          <xdr:rowOff>220980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670560</xdr:colOff>
          <xdr:row>10</xdr:row>
          <xdr:rowOff>7620</xdr:rowOff>
        </xdr:from>
        <xdr:to>
          <xdr:col>2</xdr:col>
          <xdr:colOff>0</xdr:colOff>
          <xdr:row>10</xdr:row>
          <xdr:rowOff>228600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655320</xdr:colOff>
          <xdr:row>11</xdr:row>
          <xdr:rowOff>0</xdr:rowOff>
        </xdr:from>
        <xdr:to>
          <xdr:col>1</xdr:col>
          <xdr:colOff>960120</xdr:colOff>
          <xdr:row>11</xdr:row>
          <xdr:rowOff>220980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670560</xdr:colOff>
          <xdr:row>10</xdr:row>
          <xdr:rowOff>7620</xdr:rowOff>
        </xdr:from>
        <xdr:to>
          <xdr:col>2</xdr:col>
          <xdr:colOff>0</xdr:colOff>
          <xdr:row>10</xdr:row>
          <xdr:rowOff>228600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655320</xdr:colOff>
          <xdr:row>11</xdr:row>
          <xdr:rowOff>0</xdr:rowOff>
        </xdr:from>
        <xdr:to>
          <xdr:col>1</xdr:col>
          <xdr:colOff>960120</xdr:colOff>
          <xdr:row>11</xdr:row>
          <xdr:rowOff>220980</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6.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showGridLines="0" tabSelected="1" topLeftCell="A79" workbookViewId="0">
      <selection activeCell="B79" sqref="B79:F79"/>
    </sheetView>
  </sheetViews>
  <sheetFormatPr defaultColWidth="9.109375" defaultRowHeight="13.8" x14ac:dyDescent="0.25"/>
  <cols>
    <col min="1" max="1" width="5.88671875" style="54" customWidth="1"/>
    <col min="2" max="2" width="11.109375" style="56" customWidth="1"/>
    <col min="3" max="3" width="13.33203125" style="56" customWidth="1"/>
    <col min="4" max="13" width="5.5546875" style="56" customWidth="1"/>
    <col min="14" max="14" width="4" style="56" customWidth="1"/>
    <col min="15" max="15" width="13.109375" style="56" hidden="1" customWidth="1"/>
    <col min="16" max="16" width="11" style="56" hidden="1" customWidth="1"/>
    <col min="17" max="17" width="10.77734375" style="56" hidden="1" customWidth="1"/>
    <col min="18" max="18" width="8.44140625" style="56" hidden="1" customWidth="1"/>
    <col min="19" max="19" width="8.109375" style="56" hidden="1" customWidth="1"/>
    <col min="20" max="20" width="7.88671875" style="56" hidden="1" customWidth="1"/>
    <col min="21" max="21" width="8.44140625" style="56" hidden="1" customWidth="1"/>
    <col min="22" max="22" width="8.21875" style="56" hidden="1" customWidth="1"/>
    <col min="23" max="23" width="7.33203125" style="56" hidden="1" customWidth="1"/>
    <col min="24" max="24" width="7.109375" style="56" hidden="1" customWidth="1"/>
    <col min="25" max="25" width="0" style="56" hidden="1" customWidth="1"/>
    <col min="26" max="16384" width="9.109375" style="56"/>
  </cols>
  <sheetData>
    <row r="1" spans="1:15" ht="72" customHeight="1" x14ac:dyDescent="0.25">
      <c r="A1" s="156"/>
      <c r="B1" s="156"/>
      <c r="C1" s="156"/>
      <c r="D1" s="156"/>
      <c r="E1" s="132" t="s">
        <v>300</v>
      </c>
      <c r="F1" s="132"/>
      <c r="G1" s="132"/>
      <c r="H1" s="132"/>
      <c r="I1" s="132"/>
      <c r="J1" s="132"/>
      <c r="K1" s="132"/>
      <c r="L1" s="132"/>
      <c r="M1" s="132"/>
      <c r="N1" s="132"/>
    </row>
    <row r="2" spans="1:15" s="88" customFormat="1" ht="42.75" customHeight="1" x14ac:dyDescent="0.25">
      <c r="A2" s="206" t="s">
        <v>226</v>
      </c>
      <c r="B2" s="207"/>
      <c r="C2" s="207"/>
      <c r="D2" s="207"/>
      <c r="E2" s="207"/>
      <c r="F2" s="207"/>
      <c r="G2" s="207"/>
      <c r="H2" s="207"/>
      <c r="I2" s="207"/>
      <c r="J2" s="207"/>
      <c r="K2" s="207"/>
      <c r="L2" s="207"/>
      <c r="M2" s="207"/>
      <c r="N2" s="207"/>
    </row>
    <row r="3" spans="1:15" ht="14.25" customHeight="1" x14ac:dyDescent="0.25">
      <c r="A3" s="225" t="s">
        <v>156</v>
      </c>
      <c r="B3" s="226"/>
      <c r="C3" s="226"/>
      <c r="D3" s="226"/>
      <c r="E3" s="226"/>
      <c r="F3" s="226"/>
      <c r="G3" s="226"/>
      <c r="H3" s="226"/>
      <c r="I3" s="226"/>
      <c r="J3" s="226"/>
      <c r="K3" s="226"/>
      <c r="L3" s="226"/>
      <c r="M3" s="226"/>
      <c r="N3" s="227"/>
    </row>
    <row r="4" spans="1:15" ht="24" customHeight="1" x14ac:dyDescent="0.25">
      <c r="A4" s="50" t="s">
        <v>55</v>
      </c>
      <c r="B4" s="233" t="s">
        <v>0</v>
      </c>
      <c r="C4" s="234"/>
      <c r="D4" s="222"/>
      <c r="E4" s="223"/>
      <c r="F4" s="223"/>
      <c r="G4" s="223"/>
      <c r="H4" s="223"/>
      <c r="I4" s="223"/>
      <c r="J4" s="223"/>
      <c r="K4" s="223"/>
      <c r="L4" s="223"/>
      <c r="M4" s="223"/>
      <c r="N4" s="224"/>
    </row>
    <row r="5" spans="1:15" ht="15" customHeight="1" x14ac:dyDescent="0.25">
      <c r="A5" s="18" t="s">
        <v>59</v>
      </c>
      <c r="B5" s="190" t="s">
        <v>121</v>
      </c>
      <c r="C5" s="190"/>
      <c r="D5" s="190"/>
      <c r="E5" s="190"/>
      <c r="F5" s="190"/>
      <c r="G5" s="67"/>
      <c r="H5" s="68"/>
      <c r="I5" s="68"/>
      <c r="J5" s="68"/>
      <c r="K5" s="68"/>
      <c r="L5" s="68"/>
      <c r="M5" s="68"/>
      <c r="N5" s="69"/>
      <c r="O5" s="60"/>
    </row>
    <row r="6" spans="1:15" ht="32.25" customHeight="1" x14ac:dyDescent="0.25">
      <c r="A6" s="50" t="s">
        <v>63</v>
      </c>
      <c r="B6" s="231" t="s">
        <v>1</v>
      </c>
      <c r="C6" s="232"/>
      <c r="D6" s="61" t="s">
        <v>2</v>
      </c>
      <c r="E6" s="61" t="s">
        <v>2</v>
      </c>
      <c r="F6" s="70"/>
      <c r="G6" s="71"/>
      <c r="H6" s="71"/>
      <c r="I6" s="71"/>
      <c r="J6" s="71"/>
      <c r="K6" s="71"/>
      <c r="L6" s="71"/>
      <c r="M6" s="71"/>
      <c r="N6" s="72"/>
      <c r="O6" s="27"/>
    </row>
    <row r="7" spans="1:15" ht="17.399999999999999" customHeight="1" x14ac:dyDescent="0.25">
      <c r="A7" s="157" t="s">
        <v>66</v>
      </c>
      <c r="B7" s="235" t="s">
        <v>3</v>
      </c>
      <c r="C7" s="57" t="s">
        <v>4</v>
      </c>
      <c r="D7" s="219"/>
      <c r="E7" s="220"/>
      <c r="F7" s="220"/>
      <c r="G7" s="220"/>
      <c r="H7" s="220"/>
      <c r="I7" s="220"/>
      <c r="J7" s="220"/>
      <c r="K7" s="220"/>
      <c r="L7" s="220"/>
      <c r="M7" s="220"/>
      <c r="N7" s="221"/>
    </row>
    <row r="8" spans="1:15" ht="15" customHeight="1" x14ac:dyDescent="0.25">
      <c r="A8" s="158"/>
      <c r="B8" s="236"/>
      <c r="C8" s="57" t="s">
        <v>5</v>
      </c>
      <c r="D8" s="228"/>
      <c r="E8" s="229"/>
      <c r="F8" s="229"/>
      <c r="G8" s="229"/>
      <c r="H8" s="229"/>
      <c r="I8" s="229"/>
      <c r="J8" s="229"/>
      <c r="K8" s="229"/>
      <c r="L8" s="229"/>
      <c r="M8" s="229"/>
      <c r="N8" s="230"/>
    </row>
    <row r="9" spans="1:15" ht="14.4" customHeight="1" x14ac:dyDescent="0.25">
      <c r="A9" s="159"/>
      <c r="B9" s="237"/>
      <c r="C9" s="59" t="s">
        <v>6</v>
      </c>
      <c r="D9" s="73"/>
      <c r="E9" s="68"/>
      <c r="F9" s="68"/>
      <c r="G9" s="68"/>
      <c r="H9" s="68"/>
      <c r="I9" s="68"/>
      <c r="J9" s="68"/>
      <c r="K9" s="68"/>
      <c r="L9" s="68"/>
      <c r="M9" s="73"/>
      <c r="N9" s="69"/>
      <c r="O9" s="60"/>
    </row>
    <row r="10" spans="1:15" x14ac:dyDescent="0.25">
      <c r="A10" s="157" t="s">
        <v>70</v>
      </c>
      <c r="B10" s="235" t="s">
        <v>7</v>
      </c>
      <c r="C10" s="57" t="s">
        <v>4</v>
      </c>
      <c r="D10" s="219"/>
      <c r="E10" s="220"/>
      <c r="F10" s="220"/>
      <c r="G10" s="220"/>
      <c r="H10" s="220"/>
      <c r="I10" s="220"/>
      <c r="J10" s="220"/>
      <c r="K10" s="220"/>
      <c r="L10" s="220"/>
      <c r="M10" s="220"/>
      <c r="N10" s="221"/>
    </row>
    <row r="11" spans="1:15" x14ac:dyDescent="0.25">
      <c r="A11" s="158"/>
      <c r="B11" s="236"/>
      <c r="C11" s="57" t="s">
        <v>5</v>
      </c>
      <c r="D11" s="238"/>
      <c r="E11" s="239"/>
      <c r="F11" s="239"/>
      <c r="G11" s="239"/>
      <c r="H11" s="239"/>
      <c r="I11" s="239"/>
      <c r="J11" s="239"/>
      <c r="K11" s="239"/>
      <c r="L11" s="239"/>
      <c r="M11" s="239"/>
      <c r="N11" s="240"/>
    </row>
    <row r="12" spans="1:15" x14ac:dyDescent="0.25">
      <c r="A12" s="158"/>
      <c r="B12" s="236"/>
      <c r="C12" s="57" t="s">
        <v>8</v>
      </c>
      <c r="D12" s="238"/>
      <c r="E12" s="239"/>
      <c r="F12" s="239"/>
      <c r="G12" s="239"/>
      <c r="H12" s="239"/>
      <c r="I12" s="239"/>
      <c r="J12" s="239"/>
      <c r="K12" s="239"/>
      <c r="L12" s="239"/>
      <c r="M12" s="239"/>
      <c r="N12" s="240"/>
    </row>
    <row r="13" spans="1:15" x14ac:dyDescent="0.25">
      <c r="A13" s="158"/>
      <c r="B13" s="236"/>
      <c r="C13" s="57" t="s">
        <v>9</v>
      </c>
      <c r="D13" s="167"/>
      <c r="E13" s="168"/>
      <c r="F13" s="168"/>
      <c r="G13" s="168"/>
      <c r="H13" s="168"/>
      <c r="I13" s="168"/>
      <c r="J13" s="168"/>
      <c r="K13" s="168"/>
      <c r="L13" s="168"/>
      <c r="M13" s="168"/>
      <c r="N13" s="169"/>
    </row>
    <row r="14" spans="1:15" x14ac:dyDescent="0.25">
      <c r="A14" s="158"/>
      <c r="B14" s="236"/>
      <c r="C14" s="57" t="s">
        <v>10</v>
      </c>
      <c r="D14" s="241"/>
      <c r="E14" s="242"/>
      <c r="F14" s="242"/>
      <c r="G14" s="242"/>
      <c r="H14" s="242"/>
      <c r="I14" s="242"/>
      <c r="J14" s="242"/>
      <c r="K14" s="242"/>
      <c r="L14" s="242"/>
      <c r="M14" s="242"/>
      <c r="N14" s="243"/>
    </row>
    <row r="15" spans="1:15" x14ac:dyDescent="0.25">
      <c r="A15" s="159"/>
      <c r="B15" s="236"/>
      <c r="C15" s="58" t="s">
        <v>11</v>
      </c>
      <c r="D15" s="215"/>
      <c r="E15" s="216"/>
      <c r="F15" s="216"/>
      <c r="G15" s="216"/>
      <c r="H15" s="216"/>
      <c r="I15" s="216"/>
      <c r="J15" s="216"/>
      <c r="K15" s="217"/>
      <c r="L15" s="217"/>
      <c r="M15" s="217"/>
      <c r="N15" s="218"/>
    </row>
    <row r="16" spans="1:15" ht="15" customHeight="1" x14ac:dyDescent="0.25">
      <c r="A16" s="148" t="s">
        <v>73</v>
      </c>
      <c r="B16" s="190" t="s">
        <v>301</v>
      </c>
      <c r="C16" s="190"/>
      <c r="D16" s="190"/>
      <c r="E16" s="190"/>
      <c r="F16" s="190"/>
      <c r="G16" s="190"/>
      <c r="H16" s="190"/>
      <c r="I16" s="190"/>
      <c r="J16" s="190"/>
      <c r="K16" s="212">
        <v>40402</v>
      </c>
      <c r="L16" s="213"/>
      <c r="M16" s="213"/>
      <c r="N16" s="214"/>
    </row>
    <row r="17" spans="1:20" ht="18" customHeight="1" x14ac:dyDescent="0.25">
      <c r="A17" s="149"/>
      <c r="B17" s="211"/>
      <c r="C17" s="211"/>
      <c r="D17" s="211"/>
      <c r="E17" s="211"/>
      <c r="F17" s="211"/>
      <c r="G17" s="211"/>
      <c r="H17" s="211"/>
      <c r="I17" s="211"/>
      <c r="J17" s="211"/>
      <c r="K17" s="209" t="s">
        <v>303</v>
      </c>
      <c r="L17" s="209"/>
      <c r="M17" s="209"/>
      <c r="N17" s="210"/>
    </row>
    <row r="18" spans="1:20" ht="15" customHeight="1" x14ac:dyDescent="0.25">
      <c r="A18" s="144" t="s">
        <v>77</v>
      </c>
      <c r="B18" s="190" t="s">
        <v>12</v>
      </c>
      <c r="C18" s="190"/>
      <c r="D18" s="190"/>
      <c r="E18" s="190"/>
      <c r="F18" s="190"/>
      <c r="G18" s="208" t="s">
        <v>13</v>
      </c>
      <c r="H18" s="208"/>
      <c r="I18" s="208"/>
      <c r="J18" s="208"/>
      <c r="K18" s="151" t="s">
        <v>213</v>
      </c>
      <c r="L18" s="151"/>
      <c r="M18" s="151"/>
      <c r="N18" s="151"/>
    </row>
    <row r="19" spans="1:20" ht="15" customHeight="1" x14ac:dyDescent="0.25">
      <c r="A19" s="144"/>
      <c r="B19" s="190"/>
      <c r="C19" s="190"/>
      <c r="D19" s="190"/>
      <c r="E19" s="190"/>
      <c r="F19" s="190"/>
      <c r="G19" s="190" t="s">
        <v>14</v>
      </c>
      <c r="H19" s="190"/>
      <c r="I19" s="190"/>
      <c r="J19" s="190"/>
      <c r="K19" s="151" t="s">
        <v>213</v>
      </c>
      <c r="L19" s="151"/>
      <c r="M19" s="151"/>
      <c r="N19" s="151"/>
    </row>
    <row r="20" spans="1:20" ht="15" customHeight="1" x14ac:dyDescent="0.25">
      <c r="A20" s="144"/>
      <c r="B20" s="190"/>
      <c r="C20" s="190"/>
      <c r="D20" s="190"/>
      <c r="E20" s="190"/>
      <c r="F20" s="190"/>
      <c r="G20" s="190" t="s">
        <v>15</v>
      </c>
      <c r="H20" s="190"/>
      <c r="I20" s="190"/>
      <c r="J20" s="190"/>
      <c r="K20" s="151" t="s">
        <v>213</v>
      </c>
      <c r="L20" s="151"/>
      <c r="M20" s="151"/>
      <c r="N20" s="151"/>
    </row>
    <row r="21" spans="1:20" ht="14.25" customHeight="1" x14ac:dyDescent="0.25">
      <c r="A21" s="144"/>
      <c r="B21" s="190"/>
      <c r="C21" s="190"/>
      <c r="D21" s="190"/>
      <c r="E21" s="190"/>
      <c r="F21" s="190"/>
      <c r="G21" s="190" t="s">
        <v>16</v>
      </c>
      <c r="H21" s="190"/>
      <c r="I21" s="190"/>
      <c r="J21" s="190"/>
      <c r="K21" s="151" t="s">
        <v>213</v>
      </c>
      <c r="L21" s="151"/>
      <c r="M21" s="151"/>
      <c r="N21" s="151"/>
    </row>
    <row r="22" spans="1:20" ht="15" customHeight="1" x14ac:dyDescent="0.25">
      <c r="A22" s="144"/>
      <c r="B22" s="190"/>
      <c r="C22" s="190"/>
      <c r="D22" s="190"/>
      <c r="E22" s="190"/>
      <c r="F22" s="190"/>
      <c r="G22" s="190"/>
      <c r="H22" s="190"/>
      <c r="I22" s="190"/>
      <c r="J22" s="190"/>
      <c r="K22" s="195" t="s">
        <v>17</v>
      </c>
      <c r="L22" s="195"/>
      <c r="M22" s="195"/>
      <c r="N22" s="195"/>
    </row>
    <row r="23" spans="1:20" ht="6" customHeight="1" x14ac:dyDescent="0.25">
      <c r="A23" s="173"/>
      <c r="B23" s="173"/>
      <c r="C23" s="173"/>
      <c r="D23" s="173"/>
      <c r="E23" s="173"/>
      <c r="F23" s="173"/>
      <c r="G23" s="173"/>
      <c r="H23" s="173"/>
      <c r="I23" s="173"/>
      <c r="J23" s="173"/>
      <c r="K23" s="173"/>
      <c r="L23" s="173"/>
      <c r="M23" s="173"/>
      <c r="N23" s="173"/>
    </row>
    <row r="24" spans="1:20" x14ac:dyDescent="0.25">
      <c r="A24" s="143" t="s">
        <v>155</v>
      </c>
      <c r="B24" s="143"/>
      <c r="C24" s="143"/>
      <c r="D24" s="143"/>
      <c r="E24" s="143"/>
      <c r="F24" s="143"/>
      <c r="G24" s="143"/>
      <c r="H24" s="143"/>
      <c r="I24" s="143"/>
      <c r="J24" s="143"/>
      <c r="K24" s="143"/>
      <c r="L24" s="143"/>
      <c r="M24" s="143"/>
      <c r="N24" s="143"/>
    </row>
    <row r="25" spans="1:20" s="62" customFormat="1" ht="46.5" customHeight="1" x14ac:dyDescent="0.25">
      <c r="A25" s="160" t="s">
        <v>81</v>
      </c>
      <c r="B25" s="244" t="s">
        <v>18</v>
      </c>
      <c r="C25" s="245"/>
      <c r="D25" s="245"/>
      <c r="E25" s="245"/>
      <c r="F25" s="246"/>
      <c r="G25" s="145" t="s">
        <v>229</v>
      </c>
      <c r="H25" s="146"/>
      <c r="I25" s="146"/>
      <c r="J25" s="147"/>
      <c r="K25" s="145" t="s">
        <v>230</v>
      </c>
      <c r="L25" s="146"/>
      <c r="M25" s="146"/>
      <c r="N25" s="147"/>
    </row>
    <row r="26" spans="1:20" s="62" customFormat="1" ht="15" customHeight="1" x14ac:dyDescent="0.25">
      <c r="A26" s="160"/>
      <c r="B26" s="186"/>
      <c r="C26" s="187"/>
      <c r="D26" s="187"/>
      <c r="E26" s="187"/>
      <c r="F26" s="188"/>
      <c r="G26" s="170" t="s">
        <v>302</v>
      </c>
      <c r="H26" s="171"/>
      <c r="I26" s="171"/>
      <c r="J26" s="172"/>
      <c r="K26" s="170" t="s">
        <v>231</v>
      </c>
      <c r="L26" s="171"/>
      <c r="M26" s="171"/>
      <c r="N26" s="172"/>
    </row>
    <row r="27" spans="1:20" ht="15" customHeight="1" x14ac:dyDescent="0.25">
      <c r="A27" s="52" t="s">
        <v>132</v>
      </c>
      <c r="B27" s="134" t="s">
        <v>19</v>
      </c>
      <c r="C27" s="135"/>
      <c r="D27" s="135"/>
      <c r="E27" s="135"/>
      <c r="F27" s="136"/>
      <c r="G27" s="161"/>
      <c r="H27" s="161"/>
      <c r="I27" s="161"/>
      <c r="J27" s="161"/>
      <c r="K27" s="161"/>
      <c r="L27" s="161"/>
      <c r="M27" s="161"/>
      <c r="N27" s="161"/>
      <c r="O27" s="62"/>
      <c r="P27" s="62"/>
      <c r="Q27" s="62"/>
      <c r="R27" s="62"/>
      <c r="S27" s="62"/>
      <c r="T27" s="62"/>
    </row>
    <row r="28" spans="1:20" ht="15" customHeight="1" x14ac:dyDescent="0.25">
      <c r="A28" s="18" t="s">
        <v>133</v>
      </c>
      <c r="B28" s="134" t="s">
        <v>181</v>
      </c>
      <c r="C28" s="135"/>
      <c r="D28" s="135"/>
      <c r="E28" s="135"/>
      <c r="F28" s="136"/>
      <c r="G28" s="161"/>
      <c r="H28" s="161"/>
      <c r="I28" s="161"/>
      <c r="J28" s="161"/>
      <c r="K28" s="161"/>
      <c r="L28" s="161"/>
      <c r="M28" s="161"/>
      <c r="N28" s="161"/>
      <c r="O28" s="119"/>
      <c r="P28" s="120"/>
      <c r="Q28" s="120"/>
      <c r="R28" s="120"/>
      <c r="S28" s="120"/>
      <c r="T28" s="62"/>
    </row>
    <row r="29" spans="1:20" ht="44.25" customHeight="1" x14ac:dyDescent="0.25">
      <c r="A29" s="18" t="s">
        <v>134</v>
      </c>
      <c r="B29" s="250" t="s">
        <v>232</v>
      </c>
      <c r="C29" s="251"/>
      <c r="D29" s="251"/>
      <c r="E29" s="251"/>
      <c r="F29" s="252"/>
      <c r="G29" s="162">
        <f>SUM(L36:N39)</f>
        <v>0</v>
      </c>
      <c r="H29" s="163"/>
      <c r="I29" s="163"/>
      <c r="J29" s="164"/>
      <c r="K29" s="247"/>
      <c r="L29" s="248"/>
      <c r="M29" s="248"/>
      <c r="N29" s="249"/>
      <c r="O29" s="121"/>
      <c r="P29" s="121"/>
      <c r="Q29" s="121"/>
      <c r="R29" s="121"/>
      <c r="S29" s="121"/>
      <c r="T29" s="62"/>
    </row>
    <row r="30" spans="1:20" ht="42.75" customHeight="1" x14ac:dyDescent="0.25">
      <c r="A30" s="18" t="s">
        <v>135</v>
      </c>
      <c r="B30" s="199" t="s">
        <v>233</v>
      </c>
      <c r="C30" s="200"/>
      <c r="D30" s="200"/>
      <c r="E30" s="200"/>
      <c r="F30" s="201"/>
      <c r="G30" s="150"/>
      <c r="H30" s="150"/>
      <c r="I30" s="150"/>
      <c r="J30" s="150"/>
      <c r="K30" s="150"/>
      <c r="L30" s="150"/>
      <c r="M30" s="150"/>
      <c r="N30" s="150"/>
      <c r="O30" s="62"/>
      <c r="P30" s="62"/>
      <c r="Q30" s="62"/>
      <c r="R30" s="62"/>
      <c r="S30" s="62"/>
      <c r="T30" s="62"/>
    </row>
    <row r="31" spans="1:20" ht="30.6" customHeight="1" x14ac:dyDescent="0.25">
      <c r="A31" s="18" t="s">
        <v>136</v>
      </c>
      <c r="B31" s="199" t="s">
        <v>234</v>
      </c>
      <c r="C31" s="200"/>
      <c r="D31" s="200"/>
      <c r="E31" s="200"/>
      <c r="F31" s="201"/>
      <c r="G31" s="150"/>
      <c r="H31" s="150"/>
      <c r="I31" s="150"/>
      <c r="J31" s="150"/>
      <c r="K31" s="150"/>
      <c r="L31" s="150"/>
      <c r="M31" s="150"/>
      <c r="N31" s="150"/>
    </row>
    <row r="32" spans="1:20" ht="30.6" customHeight="1" x14ac:dyDescent="0.25">
      <c r="A32" s="18" t="s">
        <v>137</v>
      </c>
      <c r="B32" s="199" t="s">
        <v>235</v>
      </c>
      <c r="C32" s="200"/>
      <c r="D32" s="200"/>
      <c r="E32" s="200"/>
      <c r="F32" s="201"/>
      <c r="G32" s="150"/>
      <c r="H32" s="150"/>
      <c r="I32" s="150"/>
      <c r="J32" s="150"/>
      <c r="K32" s="150"/>
      <c r="L32" s="150"/>
      <c r="M32" s="150"/>
      <c r="N32" s="150"/>
    </row>
    <row r="33" spans="1:16" ht="29.4" customHeight="1" x14ac:dyDescent="0.25">
      <c r="A33" s="18" t="s">
        <v>20</v>
      </c>
      <c r="B33" s="202" t="s">
        <v>236</v>
      </c>
      <c r="C33" s="203"/>
      <c r="D33" s="203"/>
      <c r="E33" s="203"/>
      <c r="F33" s="204"/>
      <c r="G33" s="150"/>
      <c r="H33" s="150"/>
      <c r="I33" s="150"/>
      <c r="J33" s="150"/>
      <c r="K33" s="150"/>
      <c r="L33" s="150"/>
      <c r="M33" s="150"/>
      <c r="N33" s="150"/>
    </row>
    <row r="34" spans="1:16" ht="44.4" customHeight="1" x14ac:dyDescent="0.25">
      <c r="A34" s="157" t="s">
        <v>85</v>
      </c>
      <c r="B34" s="178" t="s">
        <v>21</v>
      </c>
      <c r="C34" s="179"/>
      <c r="D34" s="179"/>
      <c r="E34" s="180"/>
      <c r="F34" s="165" t="s">
        <v>182</v>
      </c>
      <c r="G34" s="177"/>
      <c r="H34" s="177"/>
      <c r="I34" s="177"/>
      <c r="J34" s="177"/>
      <c r="K34" s="177"/>
      <c r="L34" s="177"/>
      <c r="M34" s="177"/>
      <c r="N34" s="166"/>
    </row>
    <row r="35" spans="1:16" ht="54.75" customHeight="1" x14ac:dyDescent="0.25">
      <c r="A35" s="159"/>
      <c r="B35" s="181"/>
      <c r="C35" s="182"/>
      <c r="D35" s="182"/>
      <c r="E35" s="183"/>
      <c r="F35" s="165" t="s">
        <v>237</v>
      </c>
      <c r="G35" s="166"/>
      <c r="H35" s="165" t="s">
        <v>238</v>
      </c>
      <c r="I35" s="166"/>
      <c r="J35" s="165" t="s">
        <v>239</v>
      </c>
      <c r="K35" s="166"/>
      <c r="L35" s="165" t="s">
        <v>22</v>
      </c>
      <c r="M35" s="177"/>
      <c r="N35" s="166"/>
      <c r="O35" s="89" t="s">
        <v>225</v>
      </c>
    </row>
    <row r="36" spans="1:16" ht="33" customHeight="1" x14ac:dyDescent="0.25">
      <c r="A36" s="18" t="s">
        <v>138</v>
      </c>
      <c r="B36" s="134" t="s">
        <v>240</v>
      </c>
      <c r="C36" s="135"/>
      <c r="D36" s="135"/>
      <c r="E36" s="136"/>
      <c r="F36" s="184"/>
      <c r="G36" s="185"/>
      <c r="H36" s="154"/>
      <c r="I36" s="155"/>
      <c r="J36" s="154"/>
      <c r="K36" s="155"/>
      <c r="L36" s="176">
        <f>F36+H36+J36</f>
        <v>0</v>
      </c>
      <c r="M36" s="176"/>
      <c r="N36" s="176"/>
      <c r="O36" s="97">
        <f>MAX(L36:N39)</f>
        <v>0</v>
      </c>
    </row>
    <row r="37" spans="1:16" ht="33" customHeight="1" x14ac:dyDescent="0.25">
      <c r="A37" s="18" t="s">
        <v>139</v>
      </c>
      <c r="B37" s="190" t="s">
        <v>241</v>
      </c>
      <c r="C37" s="190"/>
      <c r="D37" s="190"/>
      <c r="E37" s="190"/>
      <c r="F37" s="154"/>
      <c r="G37" s="155"/>
      <c r="H37" s="154"/>
      <c r="I37" s="155"/>
      <c r="J37" s="154"/>
      <c r="K37" s="155"/>
      <c r="L37" s="176">
        <f>F37+H37+J37</f>
        <v>0</v>
      </c>
      <c r="M37" s="176"/>
      <c r="N37" s="176"/>
    </row>
    <row r="38" spans="1:16" ht="32.25" customHeight="1" x14ac:dyDescent="0.25">
      <c r="A38" s="18" t="s">
        <v>140</v>
      </c>
      <c r="B38" s="190" t="s">
        <v>242</v>
      </c>
      <c r="C38" s="190"/>
      <c r="D38" s="190"/>
      <c r="E38" s="190"/>
      <c r="F38" s="154"/>
      <c r="G38" s="155"/>
      <c r="H38" s="154"/>
      <c r="I38" s="155"/>
      <c r="J38" s="154"/>
      <c r="K38" s="155"/>
      <c r="L38" s="176">
        <f>F38+H38+J38</f>
        <v>0</v>
      </c>
      <c r="M38" s="176"/>
      <c r="N38" s="176"/>
    </row>
    <row r="39" spans="1:16" ht="30.75" customHeight="1" x14ac:dyDescent="0.25">
      <c r="A39" s="51" t="s">
        <v>141</v>
      </c>
      <c r="B39" s="190" t="s">
        <v>243</v>
      </c>
      <c r="C39" s="190"/>
      <c r="D39" s="190"/>
      <c r="E39" s="190"/>
      <c r="F39" s="154"/>
      <c r="G39" s="155"/>
      <c r="H39" s="154"/>
      <c r="I39" s="155"/>
      <c r="J39" s="154"/>
      <c r="K39" s="155"/>
      <c r="L39" s="176">
        <f>F39+H39+J39</f>
        <v>0</v>
      </c>
      <c r="M39" s="176"/>
      <c r="N39" s="176"/>
    </row>
    <row r="40" spans="1:16" ht="43.5" customHeight="1" x14ac:dyDescent="0.25">
      <c r="A40" s="51" t="s">
        <v>244</v>
      </c>
      <c r="B40" s="190" t="s">
        <v>245</v>
      </c>
      <c r="C40" s="190"/>
      <c r="D40" s="190"/>
      <c r="E40" s="190"/>
      <c r="F40" s="262"/>
      <c r="G40" s="263"/>
      <c r="H40" s="263"/>
      <c r="I40" s="263"/>
      <c r="J40" s="263"/>
      <c r="K40" s="263"/>
      <c r="L40" s="263"/>
      <c r="M40" s="263"/>
      <c r="N40" s="264"/>
    </row>
    <row r="41" spans="1:16" ht="18.600000000000001" customHeight="1" x14ac:dyDescent="0.25">
      <c r="A41" s="152">
        <v>10</v>
      </c>
      <c r="B41" s="134" t="s">
        <v>246</v>
      </c>
      <c r="C41" s="135"/>
      <c r="D41" s="135"/>
      <c r="E41" s="135"/>
      <c r="F41" s="135"/>
      <c r="G41" s="135"/>
      <c r="H41" s="135"/>
      <c r="I41" s="135"/>
      <c r="J41" s="135"/>
      <c r="K41" s="135"/>
      <c r="L41" s="135"/>
      <c r="M41" s="135"/>
      <c r="N41" s="136"/>
    </row>
    <row r="42" spans="1:16" ht="15" customHeight="1" x14ac:dyDescent="0.25">
      <c r="A42" s="153"/>
      <c r="B42" s="134" t="s">
        <v>183</v>
      </c>
      <c r="C42" s="135"/>
      <c r="D42" s="135"/>
      <c r="E42" s="135"/>
      <c r="F42" s="135"/>
      <c r="G42" s="135"/>
      <c r="H42" s="136"/>
      <c r="I42" s="137" t="s">
        <v>184</v>
      </c>
      <c r="J42" s="138"/>
      <c r="K42" s="138"/>
      <c r="L42" s="138"/>
      <c r="M42" s="138"/>
      <c r="N42" s="139"/>
      <c r="O42" s="100" t="s">
        <v>224</v>
      </c>
      <c r="P42" s="93">
        <f>COUNTIF(O43:O45,"jah")</f>
        <v>0</v>
      </c>
    </row>
    <row r="43" spans="1:16" ht="15" customHeight="1" x14ac:dyDescent="0.25">
      <c r="A43" s="90" t="s">
        <v>185</v>
      </c>
      <c r="B43" s="140"/>
      <c r="C43" s="141"/>
      <c r="D43" s="141"/>
      <c r="E43" s="141"/>
      <c r="F43" s="141"/>
      <c r="G43" s="141"/>
      <c r="H43" s="142"/>
      <c r="I43" s="140"/>
      <c r="J43" s="141"/>
      <c r="K43" s="141"/>
      <c r="L43" s="141"/>
      <c r="M43" s="141"/>
      <c r="N43" s="142"/>
      <c r="O43" s="93" t="str">
        <f>IF(LEN(B43)&gt;5,"jah","ei")</f>
        <v>ei</v>
      </c>
    </row>
    <row r="44" spans="1:16" x14ac:dyDescent="0.25">
      <c r="A44" s="90" t="s">
        <v>186</v>
      </c>
      <c r="B44" s="140"/>
      <c r="C44" s="141"/>
      <c r="D44" s="141"/>
      <c r="E44" s="141"/>
      <c r="F44" s="141"/>
      <c r="G44" s="141"/>
      <c r="H44" s="142"/>
      <c r="I44" s="140"/>
      <c r="J44" s="141"/>
      <c r="K44" s="141"/>
      <c r="L44" s="141"/>
      <c r="M44" s="141"/>
      <c r="N44" s="142"/>
      <c r="O44" s="93" t="str">
        <f>IF(LEN(B44)&gt;5,"jah","ei")</f>
        <v>ei</v>
      </c>
    </row>
    <row r="45" spans="1:16" x14ac:dyDescent="0.25">
      <c r="A45" s="91" t="s">
        <v>187</v>
      </c>
      <c r="B45" s="140"/>
      <c r="C45" s="141"/>
      <c r="D45" s="141"/>
      <c r="E45" s="141"/>
      <c r="F45" s="141"/>
      <c r="G45" s="141"/>
      <c r="H45" s="142"/>
      <c r="I45" s="140"/>
      <c r="J45" s="141"/>
      <c r="K45" s="141"/>
      <c r="L45" s="141"/>
      <c r="M45" s="141"/>
      <c r="N45" s="142"/>
      <c r="O45" s="93" t="str">
        <f>IF(LEN(B45)&gt;5,"jah","ei")</f>
        <v>ei</v>
      </c>
    </row>
    <row r="46" spans="1:16" ht="16.2" customHeight="1" x14ac:dyDescent="0.25">
      <c r="A46" s="52" t="s">
        <v>130</v>
      </c>
      <c r="B46" s="134" t="s">
        <v>188</v>
      </c>
      <c r="C46" s="135"/>
      <c r="D46" s="135"/>
      <c r="E46" s="135"/>
      <c r="F46" s="135"/>
      <c r="G46" s="135"/>
      <c r="H46" s="135"/>
      <c r="I46" s="135"/>
      <c r="J46" s="135"/>
      <c r="K46" s="135"/>
      <c r="L46" s="135"/>
      <c r="M46" s="135"/>
      <c r="N46" s="136"/>
    </row>
    <row r="47" spans="1:16" ht="30.6" customHeight="1" x14ac:dyDescent="0.25">
      <c r="A47" s="18" t="s">
        <v>142</v>
      </c>
      <c r="B47" s="190" t="s">
        <v>23</v>
      </c>
      <c r="C47" s="190"/>
      <c r="D47" s="190"/>
      <c r="E47" s="190"/>
      <c r="F47" s="190"/>
      <c r="G47" s="190"/>
      <c r="H47" s="190"/>
      <c r="I47" s="190"/>
      <c r="J47" s="190"/>
      <c r="K47" s="190"/>
      <c r="L47" s="161">
        <v>0</v>
      </c>
      <c r="M47" s="161"/>
      <c r="N47" s="161"/>
    </row>
    <row r="48" spans="1:16" ht="30" customHeight="1" x14ac:dyDescent="0.25">
      <c r="A48" s="51" t="s">
        <v>143</v>
      </c>
      <c r="B48" s="197" t="s">
        <v>247</v>
      </c>
      <c r="C48" s="197"/>
      <c r="D48" s="197"/>
      <c r="E48" s="197"/>
      <c r="F48" s="197"/>
      <c r="G48" s="197"/>
      <c r="H48" s="197"/>
      <c r="I48" s="197"/>
      <c r="J48" s="197"/>
      <c r="K48" s="197"/>
      <c r="L48" s="161">
        <v>0</v>
      </c>
      <c r="M48" s="161"/>
      <c r="N48" s="161"/>
    </row>
    <row r="49" spans="1:24" ht="30" customHeight="1" x14ac:dyDescent="0.25">
      <c r="A49" s="53" t="s">
        <v>144</v>
      </c>
      <c r="B49" s="190" t="s">
        <v>24</v>
      </c>
      <c r="C49" s="190"/>
      <c r="D49" s="190"/>
      <c r="E49" s="190"/>
      <c r="F49" s="190"/>
      <c r="G49" s="190"/>
      <c r="H49" s="190"/>
      <c r="I49" s="190"/>
      <c r="J49" s="190"/>
      <c r="K49" s="190"/>
      <c r="L49" s="161">
        <v>0</v>
      </c>
      <c r="M49" s="161"/>
      <c r="N49" s="161"/>
    </row>
    <row r="50" spans="1:24" s="62" customFormat="1" ht="6" customHeight="1" x14ac:dyDescent="0.25">
      <c r="A50" s="12"/>
      <c r="B50" s="63"/>
      <c r="C50" s="63"/>
      <c r="D50" s="63"/>
    </row>
    <row r="51" spans="1:24" ht="7.5" customHeight="1" x14ac:dyDescent="0.25">
      <c r="O51" s="133"/>
      <c r="P51" s="133"/>
      <c r="Q51" s="133"/>
      <c r="R51" s="133"/>
      <c r="S51" s="133"/>
      <c r="T51" s="130" t="s">
        <v>305</v>
      </c>
      <c r="U51" s="130" t="s">
        <v>306</v>
      </c>
    </row>
    <row r="52" spans="1:24" x14ac:dyDescent="0.25">
      <c r="A52" s="143" t="s">
        <v>248</v>
      </c>
      <c r="B52" s="143"/>
      <c r="C52" s="143"/>
      <c r="D52" s="143"/>
      <c r="E52" s="143"/>
      <c r="F52" s="143"/>
      <c r="G52" s="143"/>
      <c r="H52" s="143"/>
      <c r="I52" s="143"/>
      <c r="J52" s="143"/>
      <c r="K52" s="143"/>
      <c r="L52" s="143"/>
      <c r="M52" s="143"/>
      <c r="N52" s="143"/>
      <c r="O52" s="133"/>
      <c r="P52" s="133"/>
      <c r="Q52" s="133"/>
      <c r="R52" s="133"/>
      <c r="S52" s="133"/>
      <c r="T52" s="131"/>
      <c r="U52" s="131"/>
    </row>
    <row r="53" spans="1:24" ht="15" customHeight="1" x14ac:dyDescent="0.25">
      <c r="A53" s="118">
        <v>12</v>
      </c>
      <c r="B53" s="186" t="s">
        <v>189</v>
      </c>
      <c r="C53" s="187"/>
      <c r="D53" s="187"/>
      <c r="E53" s="187"/>
      <c r="F53" s="187"/>
      <c r="G53" s="187"/>
      <c r="H53" s="187"/>
      <c r="I53" s="188"/>
      <c r="J53" s="189">
        <f>MIN(T53:U53)</f>
        <v>0</v>
      </c>
      <c r="K53" s="189"/>
      <c r="L53" s="189"/>
      <c r="M53" s="189"/>
      <c r="N53" s="189"/>
      <c r="O53" s="99" t="str">
        <f>"31.12."&amp;K101&amp;L101&amp;M101&amp;N101</f>
        <v>31.12.2013</v>
      </c>
      <c r="P53" s="95">
        <f>K16</f>
        <v>40402</v>
      </c>
      <c r="Q53" s="93">
        <f>DAYS360(P53,O53)</f>
        <v>1219</v>
      </c>
      <c r="R53" s="96">
        <f>MAX(U55:U59)</f>
        <v>3</v>
      </c>
      <c r="S53" s="96">
        <f>MAX(V55:V59)</f>
        <v>1.5</v>
      </c>
      <c r="T53" s="97">
        <f>MAX(X55:X59)</f>
        <v>48000</v>
      </c>
      <c r="U53" s="97">
        <f>IF(G29-1000000&gt;0,(1000000*R53/100)+((G29-1000000)*S53/100), G29*R53/100)</f>
        <v>0</v>
      </c>
    </row>
    <row r="54" spans="1:24" ht="15" customHeight="1" x14ac:dyDescent="0.25">
      <c r="A54" s="152">
        <v>13</v>
      </c>
      <c r="B54" s="190" t="s">
        <v>190</v>
      </c>
      <c r="C54" s="190"/>
      <c r="D54" s="190"/>
      <c r="E54" s="190"/>
      <c r="F54" s="190"/>
      <c r="G54" s="195" t="s">
        <v>191</v>
      </c>
      <c r="H54" s="195"/>
      <c r="I54" s="190" t="s">
        <v>25</v>
      </c>
      <c r="J54" s="190"/>
      <c r="K54" s="190"/>
      <c r="L54" s="190"/>
      <c r="M54" s="190"/>
      <c r="N54" s="190"/>
      <c r="O54" s="98" t="s">
        <v>223</v>
      </c>
      <c r="P54" s="98" t="s">
        <v>214</v>
      </c>
      <c r="Q54" s="98" t="s">
        <v>215</v>
      </c>
      <c r="R54" s="98" t="s">
        <v>216</v>
      </c>
      <c r="S54" s="98" t="s">
        <v>217</v>
      </c>
      <c r="T54" s="98" t="s">
        <v>218</v>
      </c>
      <c r="U54" s="98" t="s">
        <v>219</v>
      </c>
      <c r="V54" s="98" t="s">
        <v>220</v>
      </c>
      <c r="W54" s="98" t="s">
        <v>221</v>
      </c>
      <c r="X54" s="98" t="s">
        <v>222</v>
      </c>
    </row>
    <row r="55" spans="1:24" ht="15" customHeight="1" x14ac:dyDescent="0.25">
      <c r="A55" s="194"/>
      <c r="B55" s="190"/>
      <c r="C55" s="190"/>
      <c r="D55" s="190"/>
      <c r="E55" s="190"/>
      <c r="F55" s="190"/>
      <c r="G55" s="195"/>
      <c r="H55" s="195"/>
      <c r="I55" s="195" t="s">
        <v>193</v>
      </c>
      <c r="J55" s="195"/>
      <c r="K55" s="195" t="s">
        <v>26</v>
      </c>
      <c r="L55" s="195"/>
      <c r="M55" s="195"/>
      <c r="N55" s="195"/>
      <c r="O55" s="94">
        <v>1</v>
      </c>
      <c r="P55" s="93">
        <v>0</v>
      </c>
      <c r="Q55" s="93">
        <v>360</v>
      </c>
      <c r="R55" s="93">
        <v>5</v>
      </c>
      <c r="S55" s="93">
        <v>2.5</v>
      </c>
      <c r="T55" s="93">
        <f>IF((IF($Q$53&gt;=P55,1,0)+IF($Q$53&lt;=Q55,1,0))=2,1,0)</f>
        <v>0</v>
      </c>
      <c r="U55" s="93">
        <f>IF(T55=1,R55,0)</f>
        <v>0</v>
      </c>
      <c r="V55" s="93">
        <f>IF(T55,S55,0)</f>
        <v>0</v>
      </c>
      <c r="W55" s="97">
        <v>80000</v>
      </c>
      <c r="X55" s="97">
        <f>IF(T55=1,W55,0)</f>
        <v>0</v>
      </c>
    </row>
    <row r="56" spans="1:24" ht="72" customHeight="1" x14ac:dyDescent="0.25">
      <c r="A56" s="194"/>
      <c r="B56" s="190"/>
      <c r="C56" s="190"/>
      <c r="D56" s="190"/>
      <c r="E56" s="190"/>
      <c r="F56" s="190"/>
      <c r="G56" s="195"/>
      <c r="H56" s="195"/>
      <c r="I56" s="195"/>
      <c r="J56" s="195"/>
      <c r="K56" s="195" t="s">
        <v>192</v>
      </c>
      <c r="L56" s="195"/>
      <c r="M56" s="195" t="s">
        <v>27</v>
      </c>
      <c r="N56" s="195"/>
      <c r="O56" s="94">
        <v>2</v>
      </c>
      <c r="P56" s="93">
        <v>361</v>
      </c>
      <c r="Q56" s="93">
        <v>720</v>
      </c>
      <c r="R56" s="93">
        <v>5</v>
      </c>
      <c r="S56" s="93">
        <v>2.5</v>
      </c>
      <c r="T56" s="93">
        <f>IF((IF($Q$53&gt;=P56,1,0)+IF($Q$53&lt;=Q56,1,0))=2,1,0)</f>
        <v>0</v>
      </c>
      <c r="U56" s="93">
        <f>IF(T56=1,R56,0)</f>
        <v>0</v>
      </c>
      <c r="V56" s="93">
        <f>IF(T56,S56,0)</f>
        <v>0</v>
      </c>
      <c r="W56" s="97">
        <v>80000</v>
      </c>
      <c r="X56" s="97">
        <f>IF(T56=1,W56,0)</f>
        <v>0</v>
      </c>
    </row>
    <row r="57" spans="1:24" ht="15.6" customHeight="1" x14ac:dyDescent="0.25">
      <c r="A57" s="153"/>
      <c r="B57" s="190" t="s">
        <v>28</v>
      </c>
      <c r="C57" s="190"/>
      <c r="D57" s="190"/>
      <c r="E57" s="190"/>
      <c r="F57" s="190"/>
      <c r="G57" s="196">
        <f>SUM(G58:H82)</f>
        <v>0</v>
      </c>
      <c r="H57" s="196"/>
      <c r="I57" s="196">
        <f>SUM(I58:J82)</f>
        <v>0</v>
      </c>
      <c r="J57" s="196"/>
      <c r="K57" s="196">
        <f>SUM(K58:L82)</f>
        <v>0</v>
      </c>
      <c r="L57" s="196"/>
      <c r="M57" s="174">
        <v>100</v>
      </c>
      <c r="N57" s="174"/>
      <c r="O57" s="94">
        <v>3</v>
      </c>
      <c r="P57" s="93">
        <v>721</v>
      </c>
      <c r="Q57" s="93">
        <v>1080</v>
      </c>
      <c r="R57" s="93">
        <v>4</v>
      </c>
      <c r="S57" s="93">
        <v>2</v>
      </c>
      <c r="T57" s="93">
        <f>IF((IF($Q$53&gt;=P57,1,0)+IF($Q$53&lt;=Q57,1,0))=2,1,0)</f>
        <v>0</v>
      </c>
      <c r="U57" s="93">
        <f>IF(T57=1,R57,0)</f>
        <v>0</v>
      </c>
      <c r="V57" s="93">
        <f>IF(T57,S57,0)</f>
        <v>0</v>
      </c>
      <c r="W57" s="97">
        <v>64000</v>
      </c>
      <c r="X57" s="97">
        <f>IF(T57=1,W57,0)</f>
        <v>0</v>
      </c>
    </row>
    <row r="58" spans="1:24" ht="43.2" customHeight="1" x14ac:dyDescent="0.25">
      <c r="A58" s="90" t="s">
        <v>249</v>
      </c>
      <c r="B58" s="190" t="s">
        <v>194</v>
      </c>
      <c r="C58" s="190"/>
      <c r="D58" s="190"/>
      <c r="E58" s="190"/>
      <c r="F58" s="190"/>
      <c r="G58" s="175"/>
      <c r="H58" s="175"/>
      <c r="I58" s="175" t="str">
        <f>IF(G58&gt;0,G58-(G58/1.2)," ")</f>
        <v xml:space="preserve"> </v>
      </c>
      <c r="J58" s="175"/>
      <c r="K58" s="175" t="str">
        <f>IF(G58&gt;0,G58-I58," ")</f>
        <v xml:space="preserve"> </v>
      </c>
      <c r="L58" s="175"/>
      <c r="M58" s="174" t="str">
        <f>IF(K58=" "," ",IF($K$57&gt;0,K58*100/$K$57,0))</f>
        <v xml:space="preserve"> </v>
      </c>
      <c r="N58" s="174"/>
      <c r="O58" s="94">
        <v>4</v>
      </c>
      <c r="P58" s="93">
        <v>1081</v>
      </c>
      <c r="Q58" s="93">
        <v>1440</v>
      </c>
      <c r="R58" s="93">
        <v>3</v>
      </c>
      <c r="S58" s="93">
        <v>1.5</v>
      </c>
      <c r="T58" s="93">
        <f>IF((IF($Q$53&gt;=P58,1,0)+IF($Q$53&lt;=Q58,1,0))=2,1,0)</f>
        <v>1</v>
      </c>
      <c r="U58" s="93">
        <f>IF(T58=1,R58,0)</f>
        <v>3</v>
      </c>
      <c r="V58" s="93">
        <f>IF(T58,S58,0)</f>
        <v>1.5</v>
      </c>
      <c r="W58" s="97">
        <v>48000</v>
      </c>
      <c r="X58" s="97">
        <f>IF(T58=1,W58,0)</f>
        <v>48000</v>
      </c>
    </row>
    <row r="59" spans="1:24" ht="45" customHeight="1" x14ac:dyDescent="0.25">
      <c r="A59" s="90" t="s">
        <v>250</v>
      </c>
      <c r="B59" s="190" t="s">
        <v>274</v>
      </c>
      <c r="C59" s="190"/>
      <c r="D59" s="190"/>
      <c r="E59" s="190"/>
      <c r="F59" s="190"/>
      <c r="G59" s="175"/>
      <c r="H59" s="175"/>
      <c r="I59" s="175" t="str">
        <f>IF(G59&gt;0,G59-(G59/1.2)," ")</f>
        <v xml:space="preserve"> </v>
      </c>
      <c r="J59" s="175"/>
      <c r="K59" s="175" t="str">
        <f>IF(G59&gt;0,G59-I59," ")</f>
        <v xml:space="preserve"> </v>
      </c>
      <c r="L59" s="175"/>
      <c r="M59" s="174" t="str">
        <f>IF(K59=" "," ",IF($K$57&gt;0,K59*100/$K$57,0))</f>
        <v xml:space="preserve"> </v>
      </c>
      <c r="N59" s="174"/>
      <c r="O59" s="94">
        <v>5</v>
      </c>
      <c r="P59" s="93">
        <v>1441</v>
      </c>
      <c r="Q59" s="93">
        <v>1800</v>
      </c>
      <c r="R59" s="93">
        <v>2</v>
      </c>
      <c r="S59" s="93">
        <v>1.5</v>
      </c>
      <c r="T59" s="93">
        <f>IF((IF($Q$53&gt;=P59,1,0)+IF($Q$53&lt;=Q59,1,0))=2,1,0)</f>
        <v>0</v>
      </c>
      <c r="U59" s="93">
        <f>IF(T59=1,R59,0)</f>
        <v>0</v>
      </c>
      <c r="V59" s="93">
        <f>IF(T59,S59,0)</f>
        <v>0</v>
      </c>
      <c r="W59" s="97">
        <v>38000</v>
      </c>
      <c r="X59" s="97">
        <f>IF(T59=1,W59,0)</f>
        <v>0</v>
      </c>
    </row>
    <row r="60" spans="1:24" ht="72" customHeight="1" x14ac:dyDescent="0.25">
      <c r="A60" s="90" t="s">
        <v>251</v>
      </c>
      <c r="B60" s="190" t="s">
        <v>195</v>
      </c>
      <c r="C60" s="190"/>
      <c r="D60" s="190"/>
      <c r="E60" s="190"/>
      <c r="F60" s="190"/>
      <c r="G60" s="175"/>
      <c r="H60" s="175"/>
      <c r="I60" s="175" t="str">
        <f t="shared" ref="I60:I82" si="0">IF(G60&gt;0,G60-(G60/1.2)," ")</f>
        <v xml:space="preserve"> </v>
      </c>
      <c r="J60" s="175"/>
      <c r="K60" s="175" t="str">
        <f t="shared" ref="K60:K82" si="1">IF(G60&gt;0,G60-I60," ")</f>
        <v xml:space="preserve"> </v>
      </c>
      <c r="L60" s="175"/>
      <c r="M60" s="174" t="str">
        <f>IF(K60=" "," ",IF($K$57&gt;0,K60*100/$K$57,0))</f>
        <v xml:space="preserve"> </v>
      </c>
      <c r="N60" s="174"/>
    </row>
    <row r="61" spans="1:24" ht="16.5" customHeight="1" x14ac:dyDescent="0.25">
      <c r="A61" s="90" t="s">
        <v>252</v>
      </c>
      <c r="B61" s="190" t="s">
        <v>196</v>
      </c>
      <c r="C61" s="190"/>
      <c r="D61" s="190"/>
      <c r="E61" s="190"/>
      <c r="F61" s="190"/>
      <c r="G61" s="175"/>
      <c r="H61" s="175"/>
      <c r="I61" s="175" t="str">
        <f t="shared" si="0"/>
        <v xml:space="preserve"> </v>
      </c>
      <c r="J61" s="175"/>
      <c r="K61" s="175" t="str">
        <f t="shared" si="1"/>
        <v xml:space="preserve"> </v>
      </c>
      <c r="L61" s="175"/>
      <c r="M61" s="174" t="str">
        <f>IF(K61=" "," ",IF($K$57&gt;0,K61*100/$K$57,0))</f>
        <v xml:space="preserve"> </v>
      </c>
      <c r="N61" s="174"/>
    </row>
    <row r="62" spans="1:24" ht="58.8" customHeight="1" x14ac:dyDescent="0.25">
      <c r="A62" s="90" t="s">
        <v>253</v>
      </c>
      <c r="B62" s="190" t="s">
        <v>275</v>
      </c>
      <c r="C62" s="190"/>
      <c r="D62" s="190"/>
      <c r="E62" s="190"/>
      <c r="F62" s="190"/>
      <c r="G62" s="175"/>
      <c r="H62" s="175"/>
      <c r="I62" s="175" t="str">
        <f t="shared" si="0"/>
        <v xml:space="preserve"> </v>
      </c>
      <c r="J62" s="175"/>
      <c r="K62" s="175" t="str">
        <f t="shared" si="1"/>
        <v xml:space="preserve"> </v>
      </c>
      <c r="L62" s="175"/>
      <c r="M62" s="174" t="str">
        <f t="shared" ref="M62:M82" si="2">IF(K62=" "," ",IF($K$57&gt;0,K62*100/$K$57,0))</f>
        <v xml:space="preserve"> </v>
      </c>
      <c r="N62" s="174"/>
    </row>
    <row r="63" spans="1:24" ht="27.75" customHeight="1" x14ac:dyDescent="0.25">
      <c r="A63" s="90" t="s">
        <v>254</v>
      </c>
      <c r="B63" s="190" t="s">
        <v>197</v>
      </c>
      <c r="C63" s="190"/>
      <c r="D63" s="190"/>
      <c r="E63" s="190"/>
      <c r="F63" s="190"/>
      <c r="G63" s="175"/>
      <c r="H63" s="175"/>
      <c r="I63" s="175" t="str">
        <f t="shared" si="0"/>
        <v xml:space="preserve"> </v>
      </c>
      <c r="J63" s="175"/>
      <c r="K63" s="175" t="str">
        <f t="shared" si="1"/>
        <v xml:space="preserve"> </v>
      </c>
      <c r="L63" s="175"/>
      <c r="M63" s="174" t="str">
        <f t="shared" si="2"/>
        <v xml:space="preserve"> </v>
      </c>
      <c r="N63" s="174"/>
    </row>
    <row r="64" spans="1:24" ht="28.5" customHeight="1" x14ac:dyDescent="0.25">
      <c r="A64" s="90" t="s">
        <v>255</v>
      </c>
      <c r="B64" s="190" t="s">
        <v>29</v>
      </c>
      <c r="C64" s="190"/>
      <c r="D64" s="190"/>
      <c r="E64" s="190"/>
      <c r="F64" s="190"/>
      <c r="G64" s="175"/>
      <c r="H64" s="175"/>
      <c r="I64" s="175" t="str">
        <f t="shared" si="0"/>
        <v xml:space="preserve"> </v>
      </c>
      <c r="J64" s="175"/>
      <c r="K64" s="175" t="str">
        <f t="shared" si="1"/>
        <v xml:space="preserve"> </v>
      </c>
      <c r="L64" s="175"/>
      <c r="M64" s="174" t="str">
        <f t="shared" si="2"/>
        <v xml:space="preserve"> </v>
      </c>
      <c r="N64" s="174"/>
    </row>
    <row r="65" spans="1:14" ht="17.399999999999999" customHeight="1" x14ac:dyDescent="0.25">
      <c r="A65" s="90" t="s">
        <v>256</v>
      </c>
      <c r="B65" s="190" t="s">
        <v>30</v>
      </c>
      <c r="C65" s="190"/>
      <c r="D65" s="190"/>
      <c r="E65" s="190"/>
      <c r="F65" s="190"/>
      <c r="G65" s="175"/>
      <c r="H65" s="175"/>
      <c r="I65" s="175" t="str">
        <f t="shared" si="0"/>
        <v xml:space="preserve"> </v>
      </c>
      <c r="J65" s="175"/>
      <c r="K65" s="175" t="str">
        <f t="shared" si="1"/>
        <v xml:space="preserve"> </v>
      </c>
      <c r="L65" s="175"/>
      <c r="M65" s="174" t="str">
        <f t="shared" si="2"/>
        <v xml:space="preserve"> </v>
      </c>
      <c r="N65" s="174"/>
    </row>
    <row r="66" spans="1:14" ht="44.4" customHeight="1" x14ac:dyDescent="0.25">
      <c r="A66" s="90" t="s">
        <v>257</v>
      </c>
      <c r="B66" s="190" t="s">
        <v>31</v>
      </c>
      <c r="C66" s="190"/>
      <c r="D66" s="190"/>
      <c r="E66" s="190"/>
      <c r="F66" s="190"/>
      <c r="G66" s="175"/>
      <c r="H66" s="175"/>
      <c r="I66" s="175" t="str">
        <f t="shared" si="0"/>
        <v xml:space="preserve"> </v>
      </c>
      <c r="J66" s="175"/>
      <c r="K66" s="175" t="str">
        <f t="shared" si="1"/>
        <v xml:space="preserve"> </v>
      </c>
      <c r="L66" s="175"/>
      <c r="M66" s="174" t="str">
        <f t="shared" si="2"/>
        <v xml:space="preserve"> </v>
      </c>
      <c r="N66" s="174"/>
    </row>
    <row r="67" spans="1:14" ht="15.75" customHeight="1" x14ac:dyDescent="0.25">
      <c r="A67" s="90" t="s">
        <v>258</v>
      </c>
      <c r="B67" s="190" t="s">
        <v>32</v>
      </c>
      <c r="C67" s="190"/>
      <c r="D67" s="190"/>
      <c r="E67" s="190"/>
      <c r="F67" s="190"/>
      <c r="G67" s="175"/>
      <c r="H67" s="175"/>
      <c r="I67" s="175" t="str">
        <f t="shared" si="0"/>
        <v xml:space="preserve"> </v>
      </c>
      <c r="J67" s="175"/>
      <c r="K67" s="175" t="str">
        <f t="shared" si="1"/>
        <v xml:space="preserve"> </v>
      </c>
      <c r="L67" s="175"/>
      <c r="M67" s="174" t="str">
        <f t="shared" si="2"/>
        <v xml:space="preserve"> </v>
      </c>
      <c r="N67" s="174"/>
    </row>
    <row r="68" spans="1:14" ht="30" customHeight="1" x14ac:dyDescent="0.25">
      <c r="A68" s="90" t="s">
        <v>259</v>
      </c>
      <c r="B68" s="190" t="s">
        <v>33</v>
      </c>
      <c r="C68" s="190"/>
      <c r="D68" s="190"/>
      <c r="E68" s="190"/>
      <c r="F68" s="190"/>
      <c r="G68" s="175"/>
      <c r="H68" s="175"/>
      <c r="I68" s="175" t="str">
        <f t="shared" si="0"/>
        <v xml:space="preserve"> </v>
      </c>
      <c r="J68" s="175"/>
      <c r="K68" s="175" t="str">
        <f t="shared" si="1"/>
        <v xml:space="preserve"> </v>
      </c>
      <c r="L68" s="175"/>
      <c r="M68" s="174" t="str">
        <f t="shared" si="2"/>
        <v xml:space="preserve"> </v>
      </c>
      <c r="N68" s="174"/>
    </row>
    <row r="69" spans="1:14" ht="82.8" customHeight="1" x14ac:dyDescent="0.25">
      <c r="A69" s="90" t="s">
        <v>260</v>
      </c>
      <c r="B69" s="190" t="s">
        <v>198</v>
      </c>
      <c r="C69" s="190"/>
      <c r="D69" s="190"/>
      <c r="E69" s="190"/>
      <c r="F69" s="190"/>
      <c r="G69" s="175"/>
      <c r="H69" s="175"/>
      <c r="I69" s="175" t="str">
        <f t="shared" si="0"/>
        <v xml:space="preserve"> </v>
      </c>
      <c r="J69" s="175"/>
      <c r="K69" s="175" t="str">
        <f t="shared" si="1"/>
        <v xml:space="preserve"> </v>
      </c>
      <c r="L69" s="175"/>
      <c r="M69" s="174" t="str">
        <f t="shared" si="2"/>
        <v xml:space="preserve"> </v>
      </c>
      <c r="N69" s="174"/>
    </row>
    <row r="70" spans="1:14" ht="43.2" customHeight="1" x14ac:dyDescent="0.25">
      <c r="A70" s="90" t="s">
        <v>261</v>
      </c>
      <c r="B70" s="190" t="s">
        <v>199</v>
      </c>
      <c r="C70" s="190"/>
      <c r="D70" s="190"/>
      <c r="E70" s="190"/>
      <c r="F70" s="190"/>
      <c r="G70" s="175"/>
      <c r="H70" s="175"/>
      <c r="I70" s="175" t="str">
        <f t="shared" si="0"/>
        <v xml:space="preserve"> </v>
      </c>
      <c r="J70" s="175"/>
      <c r="K70" s="175" t="str">
        <f t="shared" si="1"/>
        <v xml:space="preserve"> </v>
      </c>
      <c r="L70" s="175"/>
      <c r="M70" s="174" t="str">
        <f t="shared" si="2"/>
        <v xml:space="preserve"> </v>
      </c>
      <c r="N70" s="174"/>
    </row>
    <row r="71" spans="1:14" ht="85.8" customHeight="1" x14ac:dyDescent="0.25">
      <c r="A71" s="90" t="s">
        <v>262</v>
      </c>
      <c r="B71" s="190" t="s">
        <v>34</v>
      </c>
      <c r="C71" s="190"/>
      <c r="D71" s="190"/>
      <c r="E71" s="190"/>
      <c r="F71" s="190"/>
      <c r="G71" s="175"/>
      <c r="H71" s="175"/>
      <c r="I71" s="175" t="str">
        <f t="shared" si="0"/>
        <v xml:space="preserve"> </v>
      </c>
      <c r="J71" s="175"/>
      <c r="K71" s="175" t="str">
        <f t="shared" si="1"/>
        <v xml:space="preserve"> </v>
      </c>
      <c r="L71" s="175"/>
      <c r="M71" s="174" t="str">
        <f t="shared" si="2"/>
        <v xml:space="preserve"> </v>
      </c>
      <c r="N71" s="174"/>
    </row>
    <row r="72" spans="1:14" ht="68.400000000000006" customHeight="1" x14ac:dyDescent="0.25">
      <c r="A72" s="90" t="s">
        <v>263</v>
      </c>
      <c r="B72" s="190" t="s">
        <v>200</v>
      </c>
      <c r="C72" s="190"/>
      <c r="D72" s="190"/>
      <c r="E72" s="190"/>
      <c r="F72" s="190"/>
      <c r="G72" s="175"/>
      <c r="H72" s="175"/>
      <c r="I72" s="175" t="str">
        <f t="shared" si="0"/>
        <v xml:space="preserve"> </v>
      </c>
      <c r="J72" s="175"/>
      <c r="K72" s="175" t="str">
        <f t="shared" si="1"/>
        <v xml:space="preserve"> </v>
      </c>
      <c r="L72" s="175"/>
      <c r="M72" s="174" t="str">
        <f t="shared" si="2"/>
        <v xml:space="preserve"> </v>
      </c>
      <c r="N72" s="174"/>
    </row>
    <row r="73" spans="1:14" ht="28.5" customHeight="1" x14ac:dyDescent="0.25">
      <c r="A73" s="90" t="s">
        <v>264</v>
      </c>
      <c r="B73" s="190" t="s">
        <v>35</v>
      </c>
      <c r="C73" s="190"/>
      <c r="D73" s="190"/>
      <c r="E73" s="190"/>
      <c r="F73" s="190"/>
      <c r="G73" s="191"/>
      <c r="H73" s="191"/>
      <c r="I73" s="192"/>
      <c r="J73" s="193"/>
      <c r="K73" s="175" t="str">
        <f t="shared" ref="K73:K76" si="3">IF(G73&gt;0,G73-I73," ")</f>
        <v xml:space="preserve"> </v>
      </c>
      <c r="L73" s="175"/>
      <c r="M73" s="174" t="str">
        <f t="shared" ref="M73:M75" si="4">IF(K73=" "," ",IF($K$57&gt;0,K73*100/$K$57,0))</f>
        <v xml:space="preserve"> </v>
      </c>
      <c r="N73" s="174"/>
    </row>
    <row r="74" spans="1:14" ht="17.25" customHeight="1" x14ac:dyDescent="0.25">
      <c r="A74" s="90" t="s">
        <v>271</v>
      </c>
      <c r="B74" s="205" t="s">
        <v>304</v>
      </c>
      <c r="C74" s="205"/>
      <c r="D74" s="205"/>
      <c r="E74" s="205"/>
      <c r="F74" s="205"/>
      <c r="G74" s="175"/>
      <c r="H74" s="175"/>
      <c r="I74" s="175" t="str">
        <f t="shared" si="0"/>
        <v xml:space="preserve"> </v>
      </c>
      <c r="J74" s="175"/>
      <c r="K74" s="175" t="str">
        <f t="shared" si="3"/>
        <v xml:space="preserve"> </v>
      </c>
      <c r="L74" s="175"/>
      <c r="M74" s="174" t="str">
        <f t="shared" si="4"/>
        <v xml:space="preserve"> </v>
      </c>
      <c r="N74" s="174"/>
    </row>
    <row r="75" spans="1:14" ht="17.25" customHeight="1" x14ac:dyDescent="0.25">
      <c r="A75" s="90" t="s">
        <v>272</v>
      </c>
      <c r="B75" s="205"/>
      <c r="C75" s="205"/>
      <c r="D75" s="205"/>
      <c r="E75" s="205"/>
      <c r="F75" s="205"/>
      <c r="G75" s="175"/>
      <c r="H75" s="175"/>
      <c r="I75" s="175" t="str">
        <f t="shared" si="0"/>
        <v xml:space="preserve"> </v>
      </c>
      <c r="J75" s="175"/>
      <c r="K75" s="175" t="str">
        <f t="shared" si="3"/>
        <v xml:space="preserve"> </v>
      </c>
      <c r="L75" s="175"/>
      <c r="M75" s="174" t="str">
        <f t="shared" si="4"/>
        <v xml:space="preserve"> </v>
      </c>
      <c r="N75" s="174"/>
    </row>
    <row r="76" spans="1:14" ht="17.25" customHeight="1" x14ac:dyDescent="0.25">
      <c r="A76" s="90" t="s">
        <v>273</v>
      </c>
      <c r="B76" s="205"/>
      <c r="C76" s="205"/>
      <c r="D76" s="205"/>
      <c r="E76" s="205"/>
      <c r="F76" s="205"/>
      <c r="G76" s="175"/>
      <c r="H76" s="175"/>
      <c r="I76" s="175" t="str">
        <f t="shared" si="0"/>
        <v xml:space="preserve"> </v>
      </c>
      <c r="J76" s="175"/>
      <c r="K76" s="175" t="str">
        <f t="shared" si="3"/>
        <v xml:space="preserve"> </v>
      </c>
      <c r="L76" s="175"/>
      <c r="M76" s="174" t="str">
        <f t="shared" si="2"/>
        <v xml:space="preserve"> </v>
      </c>
      <c r="N76" s="174"/>
    </row>
    <row r="77" spans="1:14" ht="30.75" customHeight="1" x14ac:dyDescent="0.25">
      <c r="A77" s="90" t="s">
        <v>265</v>
      </c>
      <c r="B77" s="190" t="s">
        <v>36</v>
      </c>
      <c r="C77" s="190"/>
      <c r="D77" s="190"/>
      <c r="E77" s="190"/>
      <c r="F77" s="190"/>
      <c r="G77" s="175"/>
      <c r="H77" s="175"/>
      <c r="I77" s="175" t="str">
        <f t="shared" si="0"/>
        <v xml:space="preserve"> </v>
      </c>
      <c r="J77" s="175"/>
      <c r="K77" s="175" t="str">
        <f t="shared" si="1"/>
        <v xml:space="preserve"> </v>
      </c>
      <c r="L77" s="175"/>
      <c r="M77" s="174" t="str">
        <f t="shared" si="2"/>
        <v xml:space="preserve"> </v>
      </c>
      <c r="N77" s="174"/>
    </row>
    <row r="78" spans="1:14" ht="72" customHeight="1" x14ac:dyDescent="0.25">
      <c r="A78" s="90" t="s">
        <v>266</v>
      </c>
      <c r="B78" s="190" t="s">
        <v>37</v>
      </c>
      <c r="C78" s="190"/>
      <c r="D78" s="190"/>
      <c r="E78" s="190"/>
      <c r="F78" s="190"/>
      <c r="G78" s="175"/>
      <c r="H78" s="175"/>
      <c r="I78" s="175" t="str">
        <f t="shared" si="0"/>
        <v xml:space="preserve"> </v>
      </c>
      <c r="J78" s="175"/>
      <c r="K78" s="175" t="str">
        <f t="shared" si="1"/>
        <v xml:space="preserve"> </v>
      </c>
      <c r="L78" s="175"/>
      <c r="M78" s="174" t="str">
        <f t="shared" si="2"/>
        <v xml:space="preserve"> </v>
      </c>
      <c r="N78" s="174"/>
    </row>
    <row r="79" spans="1:14" ht="43.2" customHeight="1" x14ac:dyDescent="0.25">
      <c r="A79" s="90" t="s">
        <v>267</v>
      </c>
      <c r="B79" s="190" t="s">
        <v>201</v>
      </c>
      <c r="C79" s="190"/>
      <c r="D79" s="190"/>
      <c r="E79" s="190"/>
      <c r="F79" s="190"/>
      <c r="G79" s="175"/>
      <c r="H79" s="175"/>
      <c r="I79" s="175" t="str">
        <f t="shared" si="0"/>
        <v xml:space="preserve"> </v>
      </c>
      <c r="J79" s="175"/>
      <c r="K79" s="175" t="str">
        <f t="shared" si="1"/>
        <v xml:space="preserve"> </v>
      </c>
      <c r="L79" s="175"/>
      <c r="M79" s="174" t="str">
        <f t="shared" si="2"/>
        <v xml:space="preserve"> </v>
      </c>
      <c r="N79" s="174"/>
    </row>
    <row r="80" spans="1:14" ht="15.6" customHeight="1" x14ac:dyDescent="0.25">
      <c r="A80" s="90" t="s">
        <v>268</v>
      </c>
      <c r="B80" s="190" t="s">
        <v>38</v>
      </c>
      <c r="C80" s="190"/>
      <c r="D80" s="190"/>
      <c r="E80" s="190"/>
      <c r="F80" s="190"/>
      <c r="G80" s="175"/>
      <c r="H80" s="175"/>
      <c r="I80" s="175" t="str">
        <f t="shared" si="0"/>
        <v xml:space="preserve"> </v>
      </c>
      <c r="J80" s="175"/>
      <c r="K80" s="175" t="str">
        <f t="shared" si="1"/>
        <v xml:space="preserve"> </v>
      </c>
      <c r="L80" s="175"/>
      <c r="M80" s="174" t="str">
        <f t="shared" si="2"/>
        <v xml:space="preserve"> </v>
      </c>
      <c r="N80" s="174"/>
    </row>
    <row r="81" spans="1:16" ht="45.6" customHeight="1" x14ac:dyDescent="0.25">
      <c r="A81" s="90" t="s">
        <v>269</v>
      </c>
      <c r="B81" s="190" t="s">
        <v>39</v>
      </c>
      <c r="C81" s="190"/>
      <c r="D81" s="190"/>
      <c r="E81" s="190"/>
      <c r="F81" s="190"/>
      <c r="G81" s="175"/>
      <c r="H81" s="175"/>
      <c r="I81" s="175" t="str">
        <f t="shared" si="0"/>
        <v xml:space="preserve"> </v>
      </c>
      <c r="J81" s="175"/>
      <c r="K81" s="175" t="str">
        <f t="shared" si="1"/>
        <v xml:space="preserve"> </v>
      </c>
      <c r="L81" s="175"/>
      <c r="M81" s="174" t="str">
        <f t="shared" si="2"/>
        <v xml:space="preserve"> </v>
      </c>
      <c r="N81" s="174"/>
    </row>
    <row r="82" spans="1:16" ht="100.2" customHeight="1" x14ac:dyDescent="0.25">
      <c r="A82" s="90" t="s">
        <v>270</v>
      </c>
      <c r="B82" s="190" t="s">
        <v>276</v>
      </c>
      <c r="C82" s="190"/>
      <c r="D82" s="190"/>
      <c r="E82" s="190"/>
      <c r="F82" s="190"/>
      <c r="G82" s="175"/>
      <c r="H82" s="175"/>
      <c r="I82" s="175" t="str">
        <f t="shared" si="0"/>
        <v xml:space="preserve"> </v>
      </c>
      <c r="J82" s="175"/>
      <c r="K82" s="175" t="str">
        <f t="shared" si="1"/>
        <v xml:space="preserve"> </v>
      </c>
      <c r="L82" s="175"/>
      <c r="M82" s="174" t="str">
        <f t="shared" si="2"/>
        <v xml:space="preserve"> </v>
      </c>
      <c r="N82" s="174"/>
    </row>
    <row r="83" spans="1:16" ht="6" customHeight="1" x14ac:dyDescent="0.25"/>
    <row r="84" spans="1:16" ht="14.25" customHeight="1" x14ac:dyDescent="0.25">
      <c r="A84" s="143" t="s">
        <v>277</v>
      </c>
      <c r="B84" s="143"/>
      <c r="C84" s="143"/>
      <c r="D84" s="143"/>
      <c r="E84" s="143"/>
      <c r="F84" s="143"/>
      <c r="G84" s="143"/>
      <c r="H84" s="143"/>
      <c r="I84" s="143"/>
      <c r="J84" s="143"/>
      <c r="K84" s="143"/>
      <c r="L84" s="143"/>
      <c r="M84" s="143"/>
      <c r="N84" s="143"/>
    </row>
    <row r="85" spans="1:16" ht="30" customHeight="1" x14ac:dyDescent="0.25">
      <c r="A85" s="91" t="s">
        <v>145</v>
      </c>
      <c r="B85" s="134" t="s">
        <v>202</v>
      </c>
      <c r="C85" s="135"/>
      <c r="D85" s="135"/>
      <c r="E85" s="135"/>
      <c r="F85" s="135"/>
      <c r="G85" s="135"/>
      <c r="H85" s="135"/>
      <c r="I85" s="135"/>
      <c r="J85" s="135"/>
      <c r="K85" s="135"/>
      <c r="L85" s="135"/>
      <c r="M85" s="135"/>
      <c r="N85" s="136"/>
      <c r="O85" s="65" t="s">
        <v>154</v>
      </c>
      <c r="P85" s="65" t="s">
        <v>153</v>
      </c>
    </row>
    <row r="86" spans="1:16" ht="59.25" customHeight="1" x14ac:dyDescent="0.25">
      <c r="A86" s="91" t="s">
        <v>146</v>
      </c>
      <c r="B86" s="134" t="s">
        <v>203</v>
      </c>
      <c r="C86" s="135"/>
      <c r="D86" s="135"/>
      <c r="E86" s="135"/>
      <c r="F86" s="135"/>
      <c r="G86" s="135"/>
      <c r="H86" s="135"/>
      <c r="I86" s="135"/>
      <c r="J86" s="135"/>
      <c r="K86" s="135"/>
      <c r="L86" s="135"/>
      <c r="M86" s="135"/>
      <c r="N86" s="136"/>
    </row>
    <row r="87" spans="1:16" ht="45.75" customHeight="1" x14ac:dyDescent="0.25">
      <c r="A87" s="91" t="s">
        <v>147</v>
      </c>
      <c r="B87" s="134" t="s">
        <v>204</v>
      </c>
      <c r="C87" s="135"/>
      <c r="D87" s="135"/>
      <c r="E87" s="135"/>
      <c r="F87" s="135"/>
      <c r="G87" s="135"/>
      <c r="H87" s="135"/>
      <c r="I87" s="135"/>
      <c r="J87" s="135"/>
      <c r="K87" s="135"/>
      <c r="L87" s="135"/>
      <c r="M87" s="135"/>
      <c r="N87" s="136"/>
    </row>
    <row r="88" spans="1:16" ht="48" customHeight="1" x14ac:dyDescent="0.25">
      <c r="A88" s="91" t="s">
        <v>148</v>
      </c>
      <c r="B88" s="134" t="s">
        <v>205</v>
      </c>
      <c r="C88" s="135"/>
      <c r="D88" s="135"/>
      <c r="E88" s="135"/>
      <c r="F88" s="135"/>
      <c r="G88" s="135"/>
      <c r="H88" s="135"/>
      <c r="I88" s="135"/>
      <c r="J88" s="135"/>
      <c r="K88" s="135"/>
      <c r="L88" s="135"/>
      <c r="M88" s="135"/>
      <c r="N88" s="136"/>
    </row>
    <row r="89" spans="1:16" ht="32.25" customHeight="1" x14ac:dyDescent="0.25">
      <c r="A89" s="91" t="s">
        <v>149</v>
      </c>
      <c r="B89" s="134" t="s">
        <v>206</v>
      </c>
      <c r="C89" s="135"/>
      <c r="D89" s="135"/>
      <c r="E89" s="135"/>
      <c r="F89" s="135"/>
      <c r="G89" s="135"/>
      <c r="H89" s="135"/>
      <c r="I89" s="135"/>
      <c r="J89" s="135"/>
      <c r="K89" s="135"/>
      <c r="L89" s="135"/>
      <c r="M89" s="135"/>
      <c r="N89" s="136"/>
    </row>
    <row r="90" spans="1:16" ht="33" customHeight="1" x14ac:dyDescent="0.25">
      <c r="A90" s="91" t="s">
        <v>150</v>
      </c>
      <c r="B90" s="134" t="s">
        <v>40</v>
      </c>
      <c r="C90" s="135"/>
      <c r="D90" s="135"/>
      <c r="E90" s="135"/>
      <c r="F90" s="135"/>
      <c r="G90" s="135"/>
      <c r="H90" s="135"/>
      <c r="I90" s="135"/>
      <c r="J90" s="135"/>
      <c r="K90" s="135"/>
      <c r="L90" s="135"/>
      <c r="M90" s="135"/>
      <c r="N90" s="136"/>
    </row>
    <row r="91" spans="1:16" ht="20.25" customHeight="1" x14ac:dyDescent="0.25">
      <c r="A91" s="91" t="s">
        <v>151</v>
      </c>
      <c r="B91" s="134" t="s">
        <v>279</v>
      </c>
      <c r="C91" s="135"/>
      <c r="D91" s="135"/>
      <c r="E91" s="135"/>
      <c r="F91" s="135"/>
      <c r="G91" s="135"/>
      <c r="H91" s="135"/>
      <c r="I91" s="135"/>
      <c r="J91" s="135"/>
      <c r="K91" s="135"/>
      <c r="L91" s="135"/>
      <c r="M91" s="135"/>
      <c r="N91" s="136"/>
    </row>
    <row r="92" spans="1:16" ht="18" customHeight="1" x14ac:dyDescent="0.25">
      <c r="A92" s="91" t="s">
        <v>152</v>
      </c>
      <c r="B92" s="134" t="s">
        <v>41</v>
      </c>
      <c r="C92" s="135"/>
      <c r="D92" s="135"/>
      <c r="E92" s="135"/>
      <c r="F92" s="135"/>
      <c r="G92" s="135"/>
      <c r="H92" s="135"/>
      <c r="I92" s="135"/>
      <c r="J92" s="135"/>
      <c r="K92" s="135"/>
      <c r="L92" s="135"/>
      <c r="M92" s="135"/>
      <c r="N92" s="136"/>
    </row>
    <row r="93" spans="1:16" ht="33.75" customHeight="1" x14ac:dyDescent="0.25">
      <c r="A93" s="91" t="s">
        <v>278</v>
      </c>
      <c r="B93" s="134" t="s">
        <v>207</v>
      </c>
      <c r="C93" s="135"/>
      <c r="D93" s="135"/>
      <c r="E93" s="135"/>
      <c r="F93" s="135"/>
      <c r="G93" s="135"/>
      <c r="H93" s="135"/>
      <c r="I93" s="135"/>
      <c r="J93" s="135"/>
      <c r="K93" s="135"/>
      <c r="L93" s="135"/>
      <c r="M93" s="135"/>
      <c r="N93" s="136"/>
    </row>
    <row r="94" spans="1:16" ht="6" customHeight="1" x14ac:dyDescent="0.25">
      <c r="A94" s="265"/>
      <c r="B94" s="265"/>
      <c r="C94" s="265"/>
      <c r="D94" s="265"/>
      <c r="E94" s="265"/>
      <c r="F94" s="265"/>
      <c r="G94" s="265"/>
      <c r="H94" s="265"/>
      <c r="I94" s="265"/>
      <c r="J94" s="265"/>
      <c r="K94" s="265"/>
      <c r="L94" s="265"/>
      <c r="M94" s="265"/>
      <c r="N94" s="265"/>
    </row>
    <row r="95" spans="1:16" ht="12.75" customHeight="1" x14ac:dyDescent="0.25">
      <c r="A95" s="198"/>
      <c r="B95" s="198"/>
      <c r="C95" s="198"/>
      <c r="D95" s="198"/>
      <c r="E95" s="253" t="str">
        <f>D7&amp;" "&amp;D8</f>
        <v xml:space="preserve"> </v>
      </c>
      <c r="F95" s="254"/>
      <c r="G95" s="254"/>
      <c r="H95" s="254"/>
      <c r="I95" s="254"/>
      <c r="J95" s="254"/>
      <c r="K95" s="254"/>
      <c r="L95" s="254"/>
      <c r="M95" s="254"/>
      <c r="N95" s="255"/>
    </row>
    <row r="96" spans="1:16" ht="12.75" customHeight="1" x14ac:dyDescent="0.25">
      <c r="A96" s="198"/>
      <c r="B96" s="198"/>
      <c r="C96" s="198"/>
      <c r="D96" s="198"/>
      <c r="E96" s="256"/>
      <c r="F96" s="257"/>
      <c r="G96" s="257"/>
      <c r="H96" s="257"/>
      <c r="I96" s="257"/>
      <c r="J96" s="257"/>
      <c r="K96" s="257"/>
      <c r="L96" s="257"/>
      <c r="M96" s="257"/>
      <c r="N96" s="258"/>
    </row>
    <row r="97" spans="1:14" ht="12.75" customHeight="1" x14ac:dyDescent="0.25">
      <c r="A97" s="198"/>
      <c r="B97" s="198"/>
      <c r="C97" s="198"/>
      <c r="D97" s="198"/>
      <c r="E97" s="259"/>
      <c r="F97" s="260"/>
      <c r="G97" s="260"/>
      <c r="H97" s="260"/>
      <c r="I97" s="260"/>
      <c r="J97" s="260"/>
      <c r="K97" s="260"/>
      <c r="L97" s="260"/>
      <c r="M97" s="260"/>
      <c r="N97" s="261"/>
    </row>
    <row r="98" spans="1:14" ht="15" customHeight="1" x14ac:dyDescent="0.25">
      <c r="A98" s="195" t="s">
        <v>42</v>
      </c>
      <c r="B98" s="195"/>
      <c r="C98" s="195"/>
      <c r="D98" s="195"/>
      <c r="E98" s="195" t="s">
        <v>43</v>
      </c>
      <c r="F98" s="195"/>
      <c r="G98" s="195"/>
      <c r="H98" s="195"/>
      <c r="I98" s="195"/>
      <c r="J98" s="195"/>
      <c r="K98" s="195"/>
      <c r="L98" s="195"/>
      <c r="M98" s="195"/>
      <c r="N98" s="195"/>
    </row>
    <row r="99" spans="1:14" ht="12.75" customHeight="1" x14ac:dyDescent="0.25">
      <c r="A99" s="198"/>
      <c r="B99" s="198"/>
      <c r="C99" s="198"/>
      <c r="D99" s="198"/>
      <c r="E99" s="266"/>
      <c r="F99" s="267"/>
      <c r="G99" s="267"/>
      <c r="H99" s="267"/>
      <c r="I99" s="267"/>
      <c r="J99" s="267"/>
      <c r="K99" s="267"/>
      <c r="L99" s="267"/>
      <c r="M99" s="267"/>
      <c r="N99" s="268"/>
    </row>
    <row r="100" spans="1:14" ht="12.75" customHeight="1" x14ac:dyDescent="0.25">
      <c r="A100" s="198"/>
      <c r="B100" s="198"/>
      <c r="C100" s="198"/>
      <c r="D100" s="198"/>
      <c r="E100" s="269"/>
      <c r="F100" s="270"/>
      <c r="G100" s="270"/>
      <c r="H100" s="270"/>
      <c r="I100" s="270"/>
      <c r="J100" s="270"/>
      <c r="K100" s="270"/>
      <c r="L100" s="270"/>
      <c r="M100" s="270"/>
      <c r="N100" s="271"/>
    </row>
    <row r="101" spans="1:14" ht="14.25" customHeight="1" x14ac:dyDescent="0.25">
      <c r="A101" s="198"/>
      <c r="B101" s="198"/>
      <c r="C101" s="198"/>
      <c r="D101" s="198"/>
      <c r="E101" s="74">
        <v>0</v>
      </c>
      <c r="F101" s="74">
        <v>7</v>
      </c>
      <c r="G101" s="66" t="s">
        <v>44</v>
      </c>
      <c r="H101" s="75">
        <v>1</v>
      </c>
      <c r="I101" s="75">
        <v>0</v>
      </c>
      <c r="J101" s="66" t="s">
        <v>44</v>
      </c>
      <c r="K101" s="76">
        <v>2</v>
      </c>
      <c r="L101" s="76">
        <v>0</v>
      </c>
      <c r="M101" s="76">
        <v>1</v>
      </c>
      <c r="N101" s="75">
        <v>3</v>
      </c>
    </row>
    <row r="102" spans="1:14" ht="15" customHeight="1" x14ac:dyDescent="0.25">
      <c r="A102" s="195" t="s">
        <v>45</v>
      </c>
      <c r="B102" s="195"/>
      <c r="C102" s="195"/>
      <c r="D102" s="195"/>
      <c r="E102" s="195" t="s">
        <v>46</v>
      </c>
      <c r="F102" s="195"/>
      <c r="G102" s="195"/>
      <c r="H102" s="195"/>
      <c r="I102" s="195"/>
      <c r="J102" s="195"/>
      <c r="K102" s="195"/>
      <c r="L102" s="195"/>
      <c r="M102" s="195"/>
      <c r="N102" s="195"/>
    </row>
    <row r="104" spans="1:14" x14ac:dyDescent="0.25">
      <c r="A104" s="55"/>
      <c r="B104" s="64"/>
      <c r="C104" s="64"/>
      <c r="D104" s="62"/>
      <c r="E104" s="62"/>
      <c r="F104" s="62"/>
      <c r="G104" s="62"/>
      <c r="H104" s="62"/>
      <c r="I104" s="62"/>
      <c r="J104" s="62"/>
      <c r="K104" s="62"/>
      <c r="L104" s="62"/>
      <c r="M104" s="62"/>
      <c r="N104" s="62"/>
    </row>
    <row r="105" spans="1:14" ht="16.5" customHeight="1" x14ac:dyDescent="0.25">
      <c r="A105" s="272" t="s">
        <v>280</v>
      </c>
      <c r="B105" s="273"/>
      <c r="C105" s="273"/>
      <c r="D105" s="273"/>
      <c r="E105" s="273"/>
      <c r="F105" s="273"/>
      <c r="G105" s="273"/>
      <c r="H105" s="273"/>
      <c r="I105" s="273"/>
      <c r="J105" s="273"/>
      <c r="K105" s="273"/>
      <c r="L105" s="273"/>
      <c r="M105" s="273"/>
      <c r="N105" s="273"/>
    </row>
    <row r="106" spans="1:14" ht="18" customHeight="1" x14ac:dyDescent="0.25">
      <c r="A106" s="272" t="s">
        <v>281</v>
      </c>
      <c r="B106" s="273"/>
      <c r="C106" s="273"/>
      <c r="D106" s="273"/>
      <c r="E106" s="273"/>
      <c r="F106" s="273"/>
      <c r="G106" s="273"/>
      <c r="H106" s="273"/>
      <c r="I106" s="273"/>
      <c r="J106" s="273"/>
      <c r="K106" s="273"/>
      <c r="L106" s="273"/>
      <c r="M106" s="273"/>
      <c r="N106" s="273"/>
    </row>
    <row r="107" spans="1:14" ht="17.25" customHeight="1" x14ac:dyDescent="0.25">
      <c r="A107" s="272" t="s">
        <v>282</v>
      </c>
      <c r="B107" s="273"/>
      <c r="C107" s="273"/>
      <c r="D107" s="273"/>
      <c r="E107" s="273"/>
      <c r="F107" s="273"/>
      <c r="G107" s="273"/>
      <c r="H107" s="273"/>
      <c r="I107" s="273"/>
      <c r="J107" s="273"/>
      <c r="K107" s="273"/>
      <c r="L107" s="273"/>
      <c r="M107" s="273"/>
      <c r="N107" s="273"/>
    </row>
    <row r="108" spans="1:14" ht="18" customHeight="1" x14ac:dyDescent="0.25">
      <c r="A108" s="272" t="s">
        <v>283</v>
      </c>
      <c r="B108" s="273"/>
      <c r="C108" s="273"/>
      <c r="D108" s="273"/>
      <c r="E108" s="273"/>
      <c r="F108" s="273"/>
      <c r="G108" s="273"/>
      <c r="H108" s="273"/>
      <c r="I108" s="273"/>
      <c r="J108" s="273"/>
      <c r="K108" s="273"/>
      <c r="L108" s="273"/>
      <c r="M108" s="273"/>
      <c r="N108" s="273"/>
    </row>
    <row r="109" spans="1:14" ht="35.25" customHeight="1" x14ac:dyDescent="0.25">
      <c r="A109" s="272" t="s">
        <v>284</v>
      </c>
      <c r="B109" s="273"/>
      <c r="C109" s="273"/>
      <c r="D109" s="273"/>
      <c r="E109" s="273"/>
      <c r="F109" s="273"/>
      <c r="G109" s="273"/>
      <c r="H109" s="273"/>
      <c r="I109" s="273"/>
      <c r="J109" s="273"/>
      <c r="K109" s="273"/>
      <c r="L109" s="273"/>
      <c r="M109" s="273"/>
      <c r="N109" s="273"/>
    </row>
    <row r="110" spans="1:14" ht="20.25" customHeight="1" x14ac:dyDescent="0.25">
      <c r="A110" s="272" t="s">
        <v>285</v>
      </c>
      <c r="B110" s="273"/>
      <c r="C110" s="273"/>
      <c r="D110" s="273"/>
      <c r="E110" s="273"/>
      <c r="F110" s="273"/>
      <c r="G110" s="273"/>
      <c r="H110" s="273"/>
      <c r="I110" s="273"/>
      <c r="J110" s="273"/>
      <c r="K110" s="273"/>
      <c r="L110" s="273"/>
      <c r="M110" s="273"/>
      <c r="N110" s="273"/>
    </row>
    <row r="111" spans="1:14" ht="31.5" customHeight="1" x14ac:dyDescent="0.25">
      <c r="A111" s="272" t="s">
        <v>286</v>
      </c>
      <c r="B111" s="273"/>
      <c r="C111" s="273"/>
      <c r="D111" s="273"/>
      <c r="E111" s="273"/>
      <c r="F111" s="273"/>
      <c r="G111" s="273"/>
      <c r="H111" s="273"/>
      <c r="I111" s="273"/>
      <c r="J111" s="273"/>
      <c r="K111" s="273"/>
      <c r="L111" s="273"/>
      <c r="M111" s="273"/>
      <c r="N111" s="273"/>
    </row>
    <row r="112" spans="1:14" ht="31.5" customHeight="1" x14ac:dyDescent="0.25">
      <c r="A112" s="272" t="s">
        <v>287</v>
      </c>
      <c r="B112" s="273"/>
      <c r="C112" s="273"/>
      <c r="D112" s="273"/>
      <c r="E112" s="273"/>
      <c r="F112" s="273"/>
      <c r="G112" s="273"/>
      <c r="H112" s="273"/>
      <c r="I112" s="273"/>
      <c r="J112" s="273"/>
      <c r="K112" s="273"/>
      <c r="L112" s="273"/>
      <c r="M112" s="273"/>
      <c r="N112" s="273"/>
    </row>
    <row r="113" spans="1:14" ht="16.5" customHeight="1" x14ac:dyDescent="0.25">
      <c r="A113" s="272" t="s">
        <v>288</v>
      </c>
      <c r="B113" s="273"/>
      <c r="C113" s="273"/>
      <c r="D113" s="273"/>
      <c r="E113" s="273"/>
      <c r="F113" s="273"/>
      <c r="G113" s="273"/>
      <c r="H113" s="273"/>
      <c r="I113" s="273"/>
      <c r="J113" s="273"/>
      <c r="K113" s="273"/>
      <c r="L113" s="273"/>
      <c r="M113" s="273"/>
      <c r="N113" s="273"/>
    </row>
    <row r="114" spans="1:14" ht="18.75" customHeight="1" x14ac:dyDescent="0.25">
      <c r="A114" s="272" t="s">
        <v>289</v>
      </c>
      <c r="B114" s="273"/>
      <c r="C114" s="273"/>
      <c r="D114" s="273"/>
      <c r="E114" s="273"/>
      <c r="F114" s="273"/>
      <c r="G114" s="273"/>
      <c r="H114" s="273"/>
      <c r="I114" s="273"/>
      <c r="J114" s="273"/>
      <c r="K114" s="273"/>
      <c r="L114" s="273"/>
      <c r="M114" s="273"/>
      <c r="N114" s="273"/>
    </row>
  </sheetData>
  <sheetProtection formatCells="0" formatColumns="0" formatRows="0" insertColumns="0" insertRows="0" insertHyperlinks="0" deleteColumns="0" deleteRows="0" sort="0" autoFilter="0" pivotTables="0"/>
  <dataConsolidate/>
  <mergeCells count="287">
    <mergeCell ref="A111:N111"/>
    <mergeCell ref="A112:N112"/>
    <mergeCell ref="A113:N113"/>
    <mergeCell ref="A114:N114"/>
    <mergeCell ref="A107:N107"/>
    <mergeCell ref="A108:N108"/>
    <mergeCell ref="A109:N109"/>
    <mergeCell ref="A110:N110"/>
    <mergeCell ref="A105:N105"/>
    <mergeCell ref="A106:N106"/>
    <mergeCell ref="E95:N97"/>
    <mergeCell ref="G82:H82"/>
    <mergeCell ref="I82:J82"/>
    <mergeCell ref="A102:D102"/>
    <mergeCell ref="F40:N40"/>
    <mergeCell ref="A94:N94"/>
    <mergeCell ref="B91:N91"/>
    <mergeCell ref="B93:N93"/>
    <mergeCell ref="B92:N92"/>
    <mergeCell ref="M82:N82"/>
    <mergeCell ref="A84:N84"/>
    <mergeCell ref="E102:N102"/>
    <mergeCell ref="I78:J78"/>
    <mergeCell ref="K78:L78"/>
    <mergeCell ref="G79:H79"/>
    <mergeCell ref="I79:J79"/>
    <mergeCell ref="K79:L79"/>
    <mergeCell ref="B79:F79"/>
    <mergeCell ref="M81:N81"/>
    <mergeCell ref="G80:H80"/>
    <mergeCell ref="E99:N100"/>
    <mergeCell ref="A99:D101"/>
    <mergeCell ref="B76:F76"/>
    <mergeCell ref="G25:J25"/>
    <mergeCell ref="G20:J20"/>
    <mergeCell ref="G21:J22"/>
    <mergeCell ref="J38:K38"/>
    <mergeCell ref="K33:N33"/>
    <mergeCell ref="G30:J30"/>
    <mergeCell ref="B32:F32"/>
    <mergeCell ref="F38:G38"/>
    <mergeCell ref="H38:I38"/>
    <mergeCell ref="J35:K35"/>
    <mergeCell ref="B36:E36"/>
    <mergeCell ref="B37:E37"/>
    <mergeCell ref="B38:E38"/>
    <mergeCell ref="L38:N38"/>
    <mergeCell ref="K31:N31"/>
    <mergeCell ref="K26:N26"/>
    <mergeCell ref="B25:F26"/>
    <mergeCell ref="K29:N29"/>
    <mergeCell ref="K32:N32"/>
    <mergeCell ref="G33:J33"/>
    <mergeCell ref="F34:N34"/>
    <mergeCell ref="B29:F29"/>
    <mergeCell ref="B30:F30"/>
    <mergeCell ref="A2:N2"/>
    <mergeCell ref="B18:F22"/>
    <mergeCell ref="G18:J18"/>
    <mergeCell ref="G19:J19"/>
    <mergeCell ref="K17:N17"/>
    <mergeCell ref="B16:J17"/>
    <mergeCell ref="K16:N16"/>
    <mergeCell ref="D15:N15"/>
    <mergeCell ref="D10:N10"/>
    <mergeCell ref="K22:N22"/>
    <mergeCell ref="D4:N4"/>
    <mergeCell ref="A3:N3"/>
    <mergeCell ref="D7:N7"/>
    <mergeCell ref="D8:N8"/>
    <mergeCell ref="B5:F5"/>
    <mergeCell ref="A7:A9"/>
    <mergeCell ref="B6:C6"/>
    <mergeCell ref="B4:C4"/>
    <mergeCell ref="B7:B9"/>
    <mergeCell ref="B10:B15"/>
    <mergeCell ref="D12:N12"/>
    <mergeCell ref="D11:N11"/>
    <mergeCell ref="D14:N14"/>
    <mergeCell ref="B31:F31"/>
    <mergeCell ref="B33:F33"/>
    <mergeCell ref="K82:L82"/>
    <mergeCell ref="B82:F82"/>
    <mergeCell ref="B81:F81"/>
    <mergeCell ref="B77:F77"/>
    <mergeCell ref="B74:F74"/>
    <mergeCell ref="B54:F56"/>
    <mergeCell ref="B75:F75"/>
    <mergeCell ref="B80:F80"/>
    <mergeCell ref="G78:H78"/>
    <mergeCell ref="B40:E40"/>
    <mergeCell ref="B69:F69"/>
    <mergeCell ref="B70:F70"/>
    <mergeCell ref="B71:F71"/>
    <mergeCell ref="G62:H62"/>
    <mergeCell ref="B61:F61"/>
    <mergeCell ref="B62:F62"/>
    <mergeCell ref="B68:F68"/>
    <mergeCell ref="B63:F63"/>
    <mergeCell ref="G65:H65"/>
    <mergeCell ref="G64:H64"/>
    <mergeCell ref="K65:L65"/>
    <mergeCell ref="A95:D97"/>
    <mergeCell ref="A98:D98"/>
    <mergeCell ref="I80:J80"/>
    <mergeCell ref="K80:L80"/>
    <mergeCell ref="G81:H81"/>
    <mergeCell ref="I81:J81"/>
    <mergeCell ref="K81:L81"/>
    <mergeCell ref="M80:N80"/>
    <mergeCell ref="I76:J76"/>
    <mergeCell ref="K76:L76"/>
    <mergeCell ref="G77:H77"/>
    <mergeCell ref="I77:J77"/>
    <mergeCell ref="K77:L77"/>
    <mergeCell ref="M76:N76"/>
    <mergeCell ref="M77:N77"/>
    <mergeCell ref="G76:H76"/>
    <mergeCell ref="M78:N78"/>
    <mergeCell ref="M79:N79"/>
    <mergeCell ref="B87:N87"/>
    <mergeCell ref="B88:N88"/>
    <mergeCell ref="B89:N89"/>
    <mergeCell ref="B90:N90"/>
    <mergeCell ref="B78:F78"/>
    <mergeCell ref="E98:N98"/>
    <mergeCell ref="M74:N74"/>
    <mergeCell ref="M75:N75"/>
    <mergeCell ref="G74:H74"/>
    <mergeCell ref="I74:J74"/>
    <mergeCell ref="K74:L74"/>
    <mergeCell ref="G75:H75"/>
    <mergeCell ref="I75:J75"/>
    <mergeCell ref="K75:L75"/>
    <mergeCell ref="M68:N68"/>
    <mergeCell ref="M71:N71"/>
    <mergeCell ref="I68:J68"/>
    <mergeCell ref="K68:L68"/>
    <mergeCell ref="I70:J70"/>
    <mergeCell ref="K70:L70"/>
    <mergeCell ref="M69:N69"/>
    <mergeCell ref="M70:N70"/>
    <mergeCell ref="G69:H69"/>
    <mergeCell ref="I69:J69"/>
    <mergeCell ref="K69:L69"/>
    <mergeCell ref="G70:H70"/>
    <mergeCell ref="G71:H71"/>
    <mergeCell ref="G68:H68"/>
    <mergeCell ref="B66:F66"/>
    <mergeCell ref="G66:H66"/>
    <mergeCell ref="I66:J66"/>
    <mergeCell ref="K66:L66"/>
    <mergeCell ref="K64:L64"/>
    <mergeCell ref="I65:J65"/>
    <mergeCell ref="M62:N62"/>
    <mergeCell ref="M63:N63"/>
    <mergeCell ref="K67:L67"/>
    <mergeCell ref="B67:F67"/>
    <mergeCell ref="G67:H67"/>
    <mergeCell ref="I62:J62"/>
    <mergeCell ref="K62:L62"/>
    <mergeCell ref="G63:H63"/>
    <mergeCell ref="I63:J63"/>
    <mergeCell ref="K63:L63"/>
    <mergeCell ref="B64:F64"/>
    <mergeCell ref="B65:F65"/>
    <mergeCell ref="M67:N67"/>
    <mergeCell ref="I67:J67"/>
    <mergeCell ref="M64:N64"/>
    <mergeCell ref="M65:N65"/>
    <mergeCell ref="M59:N59"/>
    <mergeCell ref="K60:L60"/>
    <mergeCell ref="M60:N60"/>
    <mergeCell ref="B48:K48"/>
    <mergeCell ref="B49:K49"/>
    <mergeCell ref="L49:N49"/>
    <mergeCell ref="I64:J64"/>
    <mergeCell ref="G61:H61"/>
    <mergeCell ref="I71:J71"/>
    <mergeCell ref="K71:L71"/>
    <mergeCell ref="I61:J61"/>
    <mergeCell ref="K61:L61"/>
    <mergeCell ref="I60:J60"/>
    <mergeCell ref="B60:F60"/>
    <mergeCell ref="G60:H60"/>
    <mergeCell ref="G54:H56"/>
    <mergeCell ref="G58:H58"/>
    <mergeCell ref="B58:F58"/>
    <mergeCell ref="B59:F59"/>
    <mergeCell ref="B57:F57"/>
    <mergeCell ref="G57:H57"/>
    <mergeCell ref="I58:J58"/>
    <mergeCell ref="G59:H59"/>
    <mergeCell ref="I59:J59"/>
    <mergeCell ref="K56:L56"/>
    <mergeCell ref="I55:J56"/>
    <mergeCell ref="K55:N55"/>
    <mergeCell ref="M57:N57"/>
    <mergeCell ref="I57:J57"/>
    <mergeCell ref="K57:L57"/>
    <mergeCell ref="K59:L59"/>
    <mergeCell ref="M66:N66"/>
    <mergeCell ref="M73:N73"/>
    <mergeCell ref="B73:F73"/>
    <mergeCell ref="G72:H72"/>
    <mergeCell ref="G73:H73"/>
    <mergeCell ref="I73:J73"/>
    <mergeCell ref="K73:L73"/>
    <mergeCell ref="M72:N72"/>
    <mergeCell ref="I72:J72"/>
    <mergeCell ref="K72:L72"/>
    <mergeCell ref="B72:F72"/>
    <mergeCell ref="B53:I53"/>
    <mergeCell ref="J53:N53"/>
    <mergeCell ref="I54:N54"/>
    <mergeCell ref="L39:N39"/>
    <mergeCell ref="L48:N48"/>
    <mergeCell ref="A52:N52"/>
    <mergeCell ref="B46:N46"/>
    <mergeCell ref="B44:H44"/>
    <mergeCell ref="I44:N44"/>
    <mergeCell ref="B45:H45"/>
    <mergeCell ref="I45:N45"/>
    <mergeCell ref="A54:A57"/>
    <mergeCell ref="M56:N56"/>
    <mergeCell ref="B39:E39"/>
    <mergeCell ref="B47:K47"/>
    <mergeCell ref="L47:N47"/>
    <mergeCell ref="L37:N37"/>
    <mergeCell ref="L35:N35"/>
    <mergeCell ref="B34:E35"/>
    <mergeCell ref="H35:I35"/>
    <mergeCell ref="F36:G36"/>
    <mergeCell ref="H36:I36"/>
    <mergeCell ref="J36:K36"/>
    <mergeCell ref="J37:K37"/>
    <mergeCell ref="I43:N43"/>
    <mergeCell ref="F37:G37"/>
    <mergeCell ref="H37:I37"/>
    <mergeCell ref="A1:D1"/>
    <mergeCell ref="S51:S52"/>
    <mergeCell ref="A10:A15"/>
    <mergeCell ref="B86:N86"/>
    <mergeCell ref="B85:N85"/>
    <mergeCell ref="B41:N41"/>
    <mergeCell ref="A34:A35"/>
    <mergeCell ref="A25:A26"/>
    <mergeCell ref="G27:J27"/>
    <mergeCell ref="K27:N27"/>
    <mergeCell ref="G28:J28"/>
    <mergeCell ref="K28:N28"/>
    <mergeCell ref="G29:J29"/>
    <mergeCell ref="F35:G35"/>
    <mergeCell ref="D13:N13"/>
    <mergeCell ref="K18:N18"/>
    <mergeCell ref="K19:N19"/>
    <mergeCell ref="G26:J26"/>
    <mergeCell ref="A23:N23"/>
    <mergeCell ref="G32:J32"/>
    <mergeCell ref="M61:N61"/>
    <mergeCell ref="K58:L58"/>
    <mergeCell ref="M58:N58"/>
    <mergeCell ref="L36:N36"/>
    <mergeCell ref="T51:T52"/>
    <mergeCell ref="U51:U52"/>
    <mergeCell ref="E1:N1"/>
    <mergeCell ref="O51:O52"/>
    <mergeCell ref="P51:P52"/>
    <mergeCell ref="Q51:Q52"/>
    <mergeCell ref="R51:R52"/>
    <mergeCell ref="B42:H42"/>
    <mergeCell ref="I42:N42"/>
    <mergeCell ref="B43:H43"/>
    <mergeCell ref="A24:N24"/>
    <mergeCell ref="A18:A22"/>
    <mergeCell ref="K25:N25"/>
    <mergeCell ref="A16:A17"/>
    <mergeCell ref="G31:J31"/>
    <mergeCell ref="K30:N30"/>
    <mergeCell ref="K20:N20"/>
    <mergeCell ref="K21:N21"/>
    <mergeCell ref="B27:F27"/>
    <mergeCell ref="B28:F28"/>
    <mergeCell ref="A41:A42"/>
    <mergeCell ref="F39:G39"/>
    <mergeCell ref="H39:I39"/>
    <mergeCell ref="J39:K39"/>
  </mergeCells>
  <phoneticPr fontId="10" type="noConversion"/>
  <conditionalFormatting sqref="E101:F101">
    <cfRule type="cellIs" priority="1" stopIfTrue="1" operator="between">
      <formula>0</formula>
      <formula>3</formula>
    </cfRule>
  </conditionalFormatting>
  <conditionalFormatting sqref="K57:L57">
    <cfRule type="expression" dxfId="39" priority="2" stopIfTrue="1">
      <formula>$K$57&gt;$J$53</formula>
    </cfRule>
    <cfRule type="expression" dxfId="38" priority="3" stopIfTrue="1">
      <formula>$K$57&lt;=$J$53</formula>
    </cfRule>
  </conditionalFormatting>
  <conditionalFormatting sqref="O55">
    <cfRule type="expression" dxfId="37" priority="8" stopIfTrue="1">
      <formula>$T$55&gt;=1</formula>
    </cfRule>
  </conditionalFormatting>
  <conditionalFormatting sqref="O56">
    <cfRule type="expression" dxfId="36" priority="9" stopIfTrue="1">
      <formula>$T$56&gt;=1</formula>
    </cfRule>
  </conditionalFormatting>
  <conditionalFormatting sqref="O57">
    <cfRule type="expression" dxfId="35" priority="10" stopIfTrue="1">
      <formula>$T$57&gt;=1</formula>
    </cfRule>
  </conditionalFormatting>
  <conditionalFormatting sqref="O58">
    <cfRule type="expression" dxfId="34" priority="11" stopIfTrue="1">
      <formula>$T$58&gt;=1</formula>
    </cfRule>
  </conditionalFormatting>
  <conditionalFormatting sqref="O59">
    <cfRule type="expression" dxfId="33" priority="12" stopIfTrue="1">
      <formula>$T$59&gt;=1</formula>
    </cfRule>
  </conditionalFormatting>
  <conditionalFormatting sqref="U55:V59 X55:X59">
    <cfRule type="cellIs" dxfId="32" priority="13" stopIfTrue="1" operator="greaterThan">
      <formula>0</formula>
    </cfRule>
  </conditionalFormatting>
  <conditionalFormatting sqref="K16:N16">
    <cfRule type="cellIs" priority="7" stopIfTrue="1" operator="between">
      <formula>40401</formula>
      <formula>41639</formula>
    </cfRule>
  </conditionalFormatting>
  <dataValidations count="8">
    <dataValidation type="custom" allowBlank="1" showErrorMessage="1" errorTitle="Viga andmetes!" error="Käibemaks ei saa olla suurem, kui kulu kogu maksumus!" sqref="I58:J82">
      <formula1>I58&lt;G58</formula1>
    </dataValidation>
    <dataValidation type="custom" showInputMessage="1" showErrorMessage="1" errorTitle="Viga andmetes!" error="Taotletava toetuse summa ei saa olla suurem kui kogu kulu maksumus ilma käibemaksuta!" sqref="K58:L82">
      <formula1>K58&lt;=(G58-I58)</formula1>
    </dataValidation>
    <dataValidation type="whole" allowBlank="1" showInputMessage="1" showErrorMessage="1" errorTitle="Viga kuupäevas!" error="Päeva esimene number saab olla ainult 0, 1, 2 või 3." sqref="E101">
      <formula1>0</formula1>
      <formula2>3</formula2>
    </dataValidation>
    <dataValidation type="whole" allowBlank="1" showInputMessage="1" showErrorMessage="1" errorTitle="Viga kuupäevas!" error="Päeva teine number saab olla vaid täisarv vahemikus 0 - 9." sqref="F101">
      <formula1>0</formula1>
      <formula2>9</formula2>
    </dataValidation>
    <dataValidation type="whole" allowBlank="1" showInputMessage="1" showErrorMessage="1" errorTitle="Viga kuupäevas!" error="Kuu esimene number saab olla kas 0 või 1." sqref="H101">
      <formula1>0</formula1>
      <formula2>1</formula2>
    </dataValidation>
    <dataValidation type="whole" allowBlank="1" showInputMessage="1" showErrorMessage="1" errorTitle="Viga kuupäevas!" error="Kuu teine number saab olla ainult täisarv vahemikus 0 - 9." sqref="I101">
      <formula1>0</formula1>
      <formula2>9</formula2>
    </dataValidation>
    <dataValidation type="whole" allowBlank="1" showInputMessage="1" showErrorMessage="1" errorTitle="Viga kuupäevas!" error="Aasta viimane number saab olla ainult täisarv vahemikus 0 - 9." sqref="N101">
      <formula1>0</formula1>
      <formula2>9</formula2>
    </dataValidation>
    <dataValidation type="date" allowBlank="1" showInputMessage="1" showErrorMessage="1" errorTitle="Viga kuupäeva sisestamisel!" error="Kuupäev ei tohi olla varasem kui 12.08.2010 ega hilisem kui 31.12.2013._x000a__x000a_Kuupäeva sisestamisel ei tohi kasutada eraldajatena komasid." sqref="K16:N16">
      <formula1>40402</formula1>
      <formula2>41639</formula2>
    </dataValidation>
  </dataValidations>
  <pageMargins left="0.74803149606299213" right="0.35433070866141736" top="0.98425196850393704" bottom="0.98425196850393704" header="0.51181102362204722" footer="0.51181102362204722"/>
  <pageSetup paperSize="9" orientation="portrait" r:id="rId1"/>
  <headerFooter alignWithMargins="0">
    <oddFooter>&amp;C&amp;P</oddFooter>
  </headerFooter>
  <rowBreaks count="2" manualBreakCount="2">
    <brk id="51" max="16383" man="1"/>
    <brk id="8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0"/>
  <sheetViews>
    <sheetView showGridLines="0" workbookViewId="0">
      <selection activeCell="G41" sqref="G41"/>
    </sheetView>
  </sheetViews>
  <sheetFormatPr defaultRowHeight="13.8" x14ac:dyDescent="0.25"/>
  <cols>
    <col min="1" max="1" width="3.33203125" style="17" customWidth="1"/>
    <col min="2" max="2" width="14.5546875" customWidth="1"/>
    <col min="3" max="3" width="13.88671875" customWidth="1"/>
    <col min="4" max="4" width="14.6640625" customWidth="1"/>
    <col min="5" max="5" width="14.44140625" customWidth="1"/>
    <col min="6" max="6" width="12.109375" style="77" customWidth="1"/>
    <col min="7" max="7" width="11.5546875" style="31" bestFit="1" customWidth="1"/>
    <col min="8" max="8" width="16" hidden="1" customWidth="1"/>
    <col min="9" max="9" width="10.33203125" hidden="1" customWidth="1"/>
    <col min="10" max="10" width="7.5546875" hidden="1" customWidth="1"/>
    <col min="11" max="11" width="9.33203125" hidden="1" customWidth="1"/>
    <col min="12" max="12" width="9.109375" hidden="1" customWidth="1"/>
    <col min="13" max="13" width="2.109375" hidden="1" customWidth="1"/>
    <col min="14" max="15" width="10.109375" hidden="1" customWidth="1"/>
    <col min="16" max="16" width="2.109375" hidden="1" customWidth="1"/>
    <col min="17" max="18" width="9.109375" hidden="1" customWidth="1"/>
    <col min="19" max="19" width="2.109375" hidden="1" customWidth="1"/>
    <col min="20" max="20" width="6.109375" hidden="1" customWidth="1"/>
    <col min="21" max="21" width="9.109375" hidden="1" customWidth="1"/>
  </cols>
  <sheetData>
    <row r="1" spans="1:20" ht="64.2" customHeight="1" x14ac:dyDescent="0.25">
      <c r="A1" s="308"/>
      <c r="B1" s="308"/>
      <c r="C1" s="308"/>
      <c r="D1" s="308"/>
      <c r="E1" s="309" t="s">
        <v>177</v>
      </c>
      <c r="F1" s="309"/>
      <c r="G1" s="309"/>
    </row>
    <row r="2" spans="1:20" ht="48.75" customHeight="1" x14ac:dyDescent="0.3">
      <c r="A2" s="313" t="s">
        <v>178</v>
      </c>
      <c r="B2" s="314"/>
      <c r="C2" s="314"/>
      <c r="D2" s="314"/>
      <c r="E2" s="314"/>
      <c r="F2" s="314"/>
      <c r="G2" s="314"/>
    </row>
    <row r="3" spans="1:20" ht="60.75" customHeight="1" x14ac:dyDescent="0.25">
      <c r="A3" s="23" t="s">
        <v>47</v>
      </c>
      <c r="B3" s="285" t="s">
        <v>48</v>
      </c>
      <c r="C3" s="286"/>
      <c r="D3" s="286"/>
      <c r="E3" s="287"/>
      <c r="F3" s="7" t="s">
        <v>49</v>
      </c>
      <c r="G3" s="92" t="str">
        <f>Avaldus!D4 &amp; " hindepunktid"</f>
        <v xml:space="preserve"> hindepunktid</v>
      </c>
    </row>
    <row r="4" spans="1:20" ht="30.75" customHeight="1" x14ac:dyDescent="0.25">
      <c r="A4" s="23">
        <v>1</v>
      </c>
      <c r="B4" s="288" t="s">
        <v>50</v>
      </c>
      <c r="C4" s="289"/>
      <c r="D4" s="289"/>
      <c r="E4" s="290"/>
      <c r="F4" s="11" t="s">
        <v>167</v>
      </c>
      <c r="G4" s="32">
        <f>SUM(G7:G18)</f>
        <v>0</v>
      </c>
    </row>
    <row r="5" spans="1:20" ht="15" customHeight="1" x14ac:dyDescent="0.25">
      <c r="A5" s="295" t="s">
        <v>157</v>
      </c>
      <c r="B5" s="298" t="s">
        <v>19</v>
      </c>
      <c r="C5" s="299"/>
      <c r="D5" s="299"/>
      <c r="E5" s="299"/>
      <c r="F5" s="20"/>
      <c r="G5" s="29"/>
      <c r="H5" s="281" t="s">
        <v>160</v>
      </c>
      <c r="I5" s="282"/>
      <c r="J5" s="283"/>
      <c r="K5" s="281" t="s">
        <v>161</v>
      </c>
      <c r="L5" s="282"/>
      <c r="M5" s="283"/>
      <c r="N5" s="281" t="s">
        <v>162</v>
      </c>
      <c r="O5" s="282"/>
      <c r="P5" s="283"/>
      <c r="Q5" s="281" t="s">
        <v>163</v>
      </c>
      <c r="R5" s="282"/>
      <c r="S5" s="283"/>
      <c r="T5" s="101" t="s">
        <v>166</v>
      </c>
    </row>
    <row r="6" spans="1:20" ht="82.8" x14ac:dyDescent="0.25">
      <c r="A6" s="296"/>
      <c r="B6" s="5" t="s">
        <v>97</v>
      </c>
      <c r="C6" s="5" t="s">
        <v>158</v>
      </c>
      <c r="D6" s="5" t="s">
        <v>159</v>
      </c>
      <c r="E6" s="5" t="s">
        <v>51</v>
      </c>
      <c r="F6" s="21"/>
      <c r="G6" s="30"/>
      <c r="H6" s="278">
        <f>IF(Avaldus!L36=Avaldus!O36,1,0)</f>
        <v>1</v>
      </c>
      <c r="I6" s="279"/>
      <c r="J6" s="280"/>
      <c r="K6" s="278">
        <f>IF(Avaldus!L37=Avaldus!O36,1,0)</f>
        <v>1</v>
      </c>
      <c r="L6" s="279"/>
      <c r="M6" s="280"/>
      <c r="N6" s="278">
        <f>IF(Avaldus!L38=Avaldus!O36,1,0)</f>
        <v>1</v>
      </c>
      <c r="O6" s="279"/>
      <c r="P6" s="280"/>
      <c r="Q6" s="278">
        <f>IF(Avaldus!L39=Avaldus!O36,1,0)</f>
        <v>1</v>
      </c>
      <c r="R6" s="279"/>
      <c r="S6" s="280"/>
      <c r="T6" s="101"/>
    </row>
    <row r="7" spans="1:20" ht="23.25" customHeight="1" x14ac:dyDescent="0.25">
      <c r="A7" s="296"/>
      <c r="B7" s="4" t="s">
        <v>52</v>
      </c>
      <c r="C7" s="4" t="s">
        <v>53</v>
      </c>
      <c r="D7" s="4" t="s">
        <v>53</v>
      </c>
      <c r="E7" s="4" t="s">
        <v>54</v>
      </c>
      <c r="F7" s="10" t="s">
        <v>55</v>
      </c>
      <c r="G7" s="33" t="str">
        <f>IF(T7=1,1," ")</f>
        <v xml:space="preserve"> </v>
      </c>
      <c r="H7">
        <v>10</v>
      </c>
      <c r="I7">
        <v>17</v>
      </c>
      <c r="J7" s="102">
        <f>IF((IF(Avaldus!$G$27&gt;=Hindepunktid!H7,1,0)+IF(Avaldus!$G$27&lt;=Hindepunktid!I7,1,0)+$H$6)=3,1,0)</f>
        <v>0</v>
      </c>
      <c r="K7">
        <v>1</v>
      </c>
      <c r="L7" s="14">
        <v>6</v>
      </c>
      <c r="M7" s="102">
        <f>IF((IF(Avaldus!$G$27&gt;=Hindepunktid!K7,1,0)+IF(Avaldus!$G$27&lt;=Hindepunktid!L7,1,0)+$K$6)=3,1,0)</f>
        <v>0</v>
      </c>
      <c r="N7">
        <v>1</v>
      </c>
      <c r="O7">
        <v>6</v>
      </c>
      <c r="P7" s="102">
        <f>IF((IF(Avaldus!$G$27&gt;=Hindepunktid!N7,1,0)+IF(Avaldus!$G$27&lt;=Hindepunktid!O7,1,0)+$N$6)=3,1,0)</f>
        <v>0</v>
      </c>
      <c r="Q7">
        <v>1</v>
      </c>
      <c r="R7">
        <v>7</v>
      </c>
      <c r="S7" s="102">
        <f>IF((IF(Avaldus!$G$27&gt;=Hindepunktid!Q7,1,0)+IF(Avaldus!$G$27&lt;=Hindepunktid!R7,1,0)+$Q$6)=3,1,0)</f>
        <v>0</v>
      </c>
      <c r="T7" s="102">
        <f>J7+M7+P7+S7</f>
        <v>0</v>
      </c>
    </row>
    <row r="8" spans="1:20" ht="23.25" customHeight="1" x14ac:dyDescent="0.25">
      <c r="A8" s="296"/>
      <c r="B8" s="4" t="s">
        <v>56</v>
      </c>
      <c r="C8" s="4" t="s">
        <v>57</v>
      </c>
      <c r="D8" s="4" t="s">
        <v>57</v>
      </c>
      <c r="E8" s="4" t="s">
        <v>58</v>
      </c>
      <c r="F8" s="2" t="s">
        <v>59</v>
      </c>
      <c r="G8" s="33" t="str">
        <f>IF(T8=1,2," ")</f>
        <v xml:space="preserve"> </v>
      </c>
      <c r="H8">
        <v>18</v>
      </c>
      <c r="I8">
        <v>25</v>
      </c>
      <c r="J8" s="103">
        <f>IF((IF(Avaldus!$G$27&gt;=Hindepunktid!H8,1,0)+IF(Avaldus!$G$27&lt;=Hindepunktid!I8,1,0)+$H$6)=3,1,0)</f>
        <v>0</v>
      </c>
      <c r="K8">
        <v>7</v>
      </c>
      <c r="L8" s="14">
        <v>8</v>
      </c>
      <c r="M8" s="103">
        <f>IF((IF(Avaldus!$G$27&gt;=Hindepunktid!K8,1,0)+IF(Avaldus!$G$27&lt;=Hindepunktid!L8,1,0)+$K$6)=3,1,0)</f>
        <v>0</v>
      </c>
      <c r="N8">
        <v>7</v>
      </c>
      <c r="O8">
        <v>8</v>
      </c>
      <c r="P8" s="103">
        <f>IF((IF(Avaldus!$G$27&gt;=Hindepunktid!N8,1,0)+IF(Avaldus!$G$27&lt;=Hindepunktid!O8,1,0)+$N$6)=3,1,0)</f>
        <v>0</v>
      </c>
      <c r="Q8">
        <v>8</v>
      </c>
      <c r="R8">
        <v>10</v>
      </c>
      <c r="S8" s="103">
        <f>IF((IF(Avaldus!$G$27&gt;=Hindepunktid!Q8,1,0)+IF(Avaldus!$G$27&lt;=Hindepunktid!R8,1,0)+$Q$6)=3,1,0)</f>
        <v>0</v>
      </c>
      <c r="T8" s="103">
        <f t="shared" ref="T8:T16" si="0">J8+M8+P8+S8</f>
        <v>0</v>
      </c>
    </row>
    <row r="9" spans="1:20" ht="23.25" customHeight="1" x14ac:dyDescent="0.25">
      <c r="A9" s="296"/>
      <c r="B9" s="4" t="s">
        <v>60</v>
      </c>
      <c r="C9" s="4" t="s">
        <v>61</v>
      </c>
      <c r="D9" s="4" t="s">
        <v>61</v>
      </c>
      <c r="E9" s="4" t="s">
        <v>62</v>
      </c>
      <c r="F9" s="2" t="s">
        <v>63</v>
      </c>
      <c r="G9" s="33" t="str">
        <f>IF(T9=1,3," ")</f>
        <v xml:space="preserve"> </v>
      </c>
      <c r="H9">
        <v>26</v>
      </c>
      <c r="I9">
        <v>33</v>
      </c>
      <c r="J9" s="103">
        <f>IF((IF(Avaldus!$G$27&gt;=Hindepunktid!H9,1,0)+IF(Avaldus!$G$27&lt;=Hindepunktid!I9,1,0)+$H$6)=3,1,0)</f>
        <v>0</v>
      </c>
      <c r="K9">
        <v>9</v>
      </c>
      <c r="L9" s="14">
        <v>10</v>
      </c>
      <c r="M9" s="103">
        <f>IF((IF(Avaldus!$G$27&gt;=Hindepunktid!K9,1,0)+IF(Avaldus!$G$27&lt;=Hindepunktid!L9,1,0)+$K$6)=3,1,0)</f>
        <v>0</v>
      </c>
      <c r="N9">
        <v>9</v>
      </c>
      <c r="O9">
        <v>10</v>
      </c>
      <c r="P9" s="103">
        <f>IF((IF(Avaldus!$G$27&gt;=Hindepunktid!N9,1,0)+IF(Avaldus!$G$27&lt;=Hindepunktid!O9,1,0)+$N$6)=3,1,0)</f>
        <v>0</v>
      </c>
      <c r="Q9">
        <v>11</v>
      </c>
      <c r="R9">
        <v>13</v>
      </c>
      <c r="S9" s="103">
        <f>IF((IF(Avaldus!$G$27&gt;=Hindepunktid!Q9,1,0)+IF(Avaldus!$G$27&lt;=Hindepunktid!R9,1,0)+$Q$6)=3,1,0)</f>
        <v>0</v>
      </c>
      <c r="T9" s="103">
        <f t="shared" si="0"/>
        <v>0</v>
      </c>
    </row>
    <row r="10" spans="1:20" ht="23.25" customHeight="1" x14ac:dyDescent="0.25">
      <c r="A10" s="296"/>
      <c r="B10" s="4" t="s">
        <v>64</v>
      </c>
      <c r="C10" s="4" t="s">
        <v>65</v>
      </c>
      <c r="D10" s="4" t="s">
        <v>65</v>
      </c>
      <c r="E10" s="4" t="s">
        <v>165</v>
      </c>
      <c r="F10" s="2" t="s">
        <v>66</v>
      </c>
      <c r="G10" s="33" t="str">
        <f>IF(T10=1,4," ")</f>
        <v xml:space="preserve"> </v>
      </c>
      <c r="H10">
        <v>34</v>
      </c>
      <c r="I10">
        <v>41</v>
      </c>
      <c r="J10" s="103">
        <f>IF((IF(Avaldus!$G$27&gt;=Hindepunktid!H10,1,0)+IF(Avaldus!$G$27&lt;=Hindepunktid!I10,1,0)+$H$6)=3,1,0)</f>
        <v>0</v>
      </c>
      <c r="K10">
        <v>11</v>
      </c>
      <c r="L10" s="14">
        <v>12</v>
      </c>
      <c r="M10" s="103">
        <f>IF((IF(Avaldus!$G$27&gt;=Hindepunktid!K10,1,0)+IF(Avaldus!$G$27&lt;=Hindepunktid!L10,1,0)+$K$6)=3,1,0)</f>
        <v>0</v>
      </c>
      <c r="N10">
        <v>11</v>
      </c>
      <c r="O10">
        <v>12</v>
      </c>
      <c r="P10" s="103">
        <f>IF((IF(Avaldus!$G$27&gt;=Hindepunktid!N10,1,0)+IF(Avaldus!$G$27&lt;=Hindepunktid!O10,1,0)+$N$6)=3,1,0)</f>
        <v>0</v>
      </c>
      <c r="Q10">
        <v>14</v>
      </c>
      <c r="R10">
        <v>16</v>
      </c>
      <c r="S10" s="103">
        <f>IF((IF(Avaldus!$G$27&gt;=Hindepunktid!Q10,1,0)+IF(Avaldus!$G$27&lt;=Hindepunktid!R10,1,0)+$Q$6)=3,1,0)</f>
        <v>0</v>
      </c>
      <c r="T10" s="103">
        <f t="shared" si="0"/>
        <v>0</v>
      </c>
    </row>
    <row r="11" spans="1:20" ht="23.25" customHeight="1" x14ac:dyDescent="0.25">
      <c r="A11" s="296"/>
      <c r="B11" s="4" t="s">
        <v>67</v>
      </c>
      <c r="C11" s="4" t="s">
        <v>68</v>
      </c>
      <c r="D11" s="4" t="s">
        <v>68</v>
      </c>
      <c r="E11" s="4" t="s">
        <v>69</v>
      </c>
      <c r="F11" s="2" t="s">
        <v>70</v>
      </c>
      <c r="G11" s="33" t="str">
        <f>IF(T11=1,5," ")</f>
        <v xml:space="preserve"> </v>
      </c>
      <c r="H11">
        <v>42</v>
      </c>
      <c r="I11">
        <v>49</v>
      </c>
      <c r="J11" s="103">
        <f>IF((IF(Avaldus!$G$27&gt;=Hindepunktid!H11,1,0)+IF(Avaldus!$G$27&lt;=Hindepunktid!I11,1,0)+$H$6)=3,1,0)</f>
        <v>0</v>
      </c>
      <c r="K11">
        <v>13</v>
      </c>
      <c r="L11" s="14">
        <v>14</v>
      </c>
      <c r="M11" s="103">
        <f>IF((IF(Avaldus!$G$27&gt;=Hindepunktid!K11,1,0)+IF(Avaldus!$G$27&lt;=Hindepunktid!L11,1,0)+$K$6)=3,1,0)</f>
        <v>0</v>
      </c>
      <c r="N11">
        <v>13</v>
      </c>
      <c r="O11">
        <v>14</v>
      </c>
      <c r="P11" s="103">
        <f>IF((IF(Avaldus!$G$27&gt;=Hindepunktid!N11,1,0)+IF(Avaldus!$G$27&lt;=Hindepunktid!O11,1,0)+$N$6)=3,1,0)</f>
        <v>0</v>
      </c>
      <c r="Q11">
        <v>17</v>
      </c>
      <c r="R11">
        <v>19</v>
      </c>
      <c r="S11" s="103">
        <f>IF((IF(Avaldus!$G$27&gt;=Hindepunktid!Q11,1,0)+IF(Avaldus!$G$27&lt;=Hindepunktid!R11,1,0)+$Q$6)=3,1,0)</f>
        <v>0</v>
      </c>
      <c r="T11" s="103">
        <f t="shared" si="0"/>
        <v>0</v>
      </c>
    </row>
    <row r="12" spans="1:20" ht="23.25" customHeight="1" x14ac:dyDescent="0.25">
      <c r="A12" s="296"/>
      <c r="B12" s="4" t="s">
        <v>164</v>
      </c>
      <c r="C12" s="4" t="s">
        <v>71</v>
      </c>
      <c r="D12" s="4" t="s">
        <v>71</v>
      </c>
      <c r="E12" s="4" t="s">
        <v>72</v>
      </c>
      <c r="F12" s="2" t="s">
        <v>73</v>
      </c>
      <c r="G12" s="33" t="str">
        <f>IF(T12=1,6," ")</f>
        <v xml:space="preserve"> </v>
      </c>
      <c r="H12">
        <v>50</v>
      </c>
      <c r="I12">
        <v>57</v>
      </c>
      <c r="J12" s="103">
        <f>IF((IF(Avaldus!$G$27&gt;=Hindepunktid!H12,1,0)+IF(Avaldus!$G$27&lt;=Hindepunktid!I12,1,0)+$H$6)=3,1,0)</f>
        <v>0</v>
      </c>
      <c r="K12">
        <v>15</v>
      </c>
      <c r="L12" s="14">
        <v>16</v>
      </c>
      <c r="M12" s="103">
        <f>IF((IF(Avaldus!$G$27&gt;=Hindepunktid!K12,1,0)+IF(Avaldus!$G$27&lt;=Hindepunktid!L12,1,0)+$K$6)=3,1,0)</f>
        <v>0</v>
      </c>
      <c r="N12">
        <v>15</v>
      </c>
      <c r="O12">
        <v>16</v>
      </c>
      <c r="P12" s="103">
        <f>IF((IF(Avaldus!$G$27&gt;=Hindepunktid!N12,1,0)+IF(Avaldus!$G$27&lt;=Hindepunktid!O12,1,0)+$N$6)=3,1,0)</f>
        <v>0</v>
      </c>
      <c r="Q12">
        <v>20</v>
      </c>
      <c r="R12">
        <v>22</v>
      </c>
      <c r="S12" s="103">
        <f>IF((IF(Avaldus!$G$27&gt;=Hindepunktid!Q12,1,0)+IF(Avaldus!$G$27&lt;=Hindepunktid!R12,1,0)+$Q$6)=3,1,0)</f>
        <v>0</v>
      </c>
      <c r="T12" s="103">
        <f t="shared" si="0"/>
        <v>0</v>
      </c>
    </row>
    <row r="13" spans="1:20" ht="23.25" customHeight="1" x14ac:dyDescent="0.25">
      <c r="A13" s="296"/>
      <c r="B13" s="4" t="s">
        <v>74</v>
      </c>
      <c r="C13" s="4" t="s">
        <v>75</v>
      </c>
      <c r="D13" s="4" t="s">
        <v>75</v>
      </c>
      <c r="E13" s="4" t="s">
        <v>76</v>
      </c>
      <c r="F13" s="2" t="s">
        <v>77</v>
      </c>
      <c r="G13" s="33" t="str">
        <f>IF(T13=1,7," ")</f>
        <v xml:space="preserve"> </v>
      </c>
      <c r="H13">
        <v>58</v>
      </c>
      <c r="I13">
        <v>65</v>
      </c>
      <c r="J13" s="103">
        <f>IF((IF(Avaldus!$G$27&gt;=Hindepunktid!H13,1,0)+IF(Avaldus!$G$27&lt;=Hindepunktid!I13,1,0)+$H$6)=3,1,0)</f>
        <v>0</v>
      </c>
      <c r="K13">
        <v>17</v>
      </c>
      <c r="L13" s="14">
        <v>18</v>
      </c>
      <c r="M13" s="103">
        <f>IF((IF(Avaldus!$G$27&gt;=Hindepunktid!K13,1,0)+IF(Avaldus!$G$27&lt;=Hindepunktid!L13,1,0)+$K$6)=3,1,0)</f>
        <v>0</v>
      </c>
      <c r="N13">
        <v>17</v>
      </c>
      <c r="O13">
        <v>18</v>
      </c>
      <c r="P13" s="103">
        <f>IF((IF(Avaldus!$G$27&gt;=Hindepunktid!N13,1,0)+IF(Avaldus!$G$27&lt;=Hindepunktid!O13,1,0)+$N$6)=3,1,0)</f>
        <v>0</v>
      </c>
      <c r="Q13">
        <v>23</v>
      </c>
      <c r="R13">
        <v>25</v>
      </c>
      <c r="S13" s="103">
        <f>IF((IF(Avaldus!$G$27&gt;=Hindepunktid!Q13,1,0)+IF(Avaldus!$G$27&lt;=Hindepunktid!R13,1,0)+$Q$6)=3,1,0)</f>
        <v>0</v>
      </c>
      <c r="T13" s="103">
        <f t="shared" si="0"/>
        <v>0</v>
      </c>
    </row>
    <row r="14" spans="1:20" ht="23.25" customHeight="1" x14ac:dyDescent="0.25">
      <c r="A14" s="296"/>
      <c r="B14" s="4" t="s">
        <v>78</v>
      </c>
      <c r="C14" s="4" t="s">
        <v>79</v>
      </c>
      <c r="D14" s="4" t="s">
        <v>79</v>
      </c>
      <c r="E14" s="4" t="s">
        <v>80</v>
      </c>
      <c r="F14" s="2" t="s">
        <v>81</v>
      </c>
      <c r="G14" s="33" t="str">
        <f>IF(T14=1,8," ")</f>
        <v xml:space="preserve"> </v>
      </c>
      <c r="H14">
        <v>66</v>
      </c>
      <c r="I14">
        <v>73</v>
      </c>
      <c r="J14" s="103">
        <f>IF((IF(Avaldus!$G$27&gt;=Hindepunktid!H14,1,0)+IF(Avaldus!$G$27&lt;=Hindepunktid!I14,1,0)+$H$6)=3,1,0)</f>
        <v>0</v>
      </c>
      <c r="K14">
        <v>19</v>
      </c>
      <c r="L14" s="14">
        <v>20</v>
      </c>
      <c r="M14" s="103">
        <f>IF((IF(Avaldus!$G$27&gt;=Hindepunktid!K14,1,0)+IF(Avaldus!$G$27&lt;=Hindepunktid!L14,1,0)+$K$6)=3,1,0)</f>
        <v>0</v>
      </c>
      <c r="N14">
        <v>19</v>
      </c>
      <c r="O14">
        <v>20</v>
      </c>
      <c r="P14" s="103">
        <f>IF((IF(Avaldus!$G$27&gt;=Hindepunktid!N14,1,0)+IF(Avaldus!$G$27&lt;=Hindepunktid!O14,1,0)+$N$6)=3,1,0)</f>
        <v>0</v>
      </c>
      <c r="Q14">
        <v>26</v>
      </c>
      <c r="R14">
        <v>28</v>
      </c>
      <c r="S14" s="103">
        <f>IF((IF(Avaldus!$G$27&gt;=Hindepunktid!Q14,1,0)+IF(Avaldus!$G$27&lt;=Hindepunktid!R14,1,0)+$Q$6)=3,1,0)</f>
        <v>0</v>
      </c>
      <c r="T14" s="103">
        <f t="shared" si="0"/>
        <v>0</v>
      </c>
    </row>
    <row r="15" spans="1:20" ht="23.25" customHeight="1" x14ac:dyDescent="0.25">
      <c r="A15" s="296"/>
      <c r="B15" s="4" t="s">
        <v>82</v>
      </c>
      <c r="C15" s="4" t="s">
        <v>83</v>
      </c>
      <c r="D15" s="4" t="s">
        <v>83</v>
      </c>
      <c r="E15" s="4" t="s">
        <v>84</v>
      </c>
      <c r="F15" s="2" t="s">
        <v>85</v>
      </c>
      <c r="G15" s="33" t="str">
        <f>IF(T15=1,9," ")</f>
        <v xml:space="preserve"> </v>
      </c>
      <c r="H15">
        <v>74</v>
      </c>
      <c r="I15">
        <v>81</v>
      </c>
      <c r="J15" s="103">
        <f>IF((IF(Avaldus!$G$27&gt;=Hindepunktid!H15,1,0)+IF(Avaldus!$G$27&lt;=Hindepunktid!I15,1,0)+$H$6)=3,1,0)</f>
        <v>0</v>
      </c>
      <c r="K15">
        <v>21</v>
      </c>
      <c r="L15" s="14">
        <v>22</v>
      </c>
      <c r="M15" s="103">
        <f>IF((IF(Avaldus!$G$27&gt;=Hindepunktid!K15,1,0)+IF(Avaldus!$G$27&lt;=Hindepunktid!L15,1,0)+$K$6)=3,1,0)</f>
        <v>0</v>
      </c>
      <c r="N15">
        <v>21</v>
      </c>
      <c r="O15">
        <v>22</v>
      </c>
      <c r="P15" s="103">
        <f>IF((IF(Avaldus!$G$27&gt;=Hindepunktid!N15,1,0)+IF(Avaldus!$G$27&lt;=Hindepunktid!O15,1,0)+$N$6)=3,1,0)</f>
        <v>0</v>
      </c>
      <c r="Q15">
        <v>29</v>
      </c>
      <c r="R15">
        <v>31</v>
      </c>
      <c r="S15" s="103">
        <f>IF((IF(Avaldus!$G$27&gt;=Hindepunktid!Q15,1,0)+IF(Avaldus!$G$27&lt;=Hindepunktid!R15,1,0)+$Q$6)=3,1,0)</f>
        <v>0</v>
      </c>
      <c r="T15" s="103">
        <f t="shared" si="0"/>
        <v>0</v>
      </c>
    </row>
    <row r="16" spans="1:20" ht="27.6" x14ac:dyDescent="0.25">
      <c r="A16" s="297"/>
      <c r="B16" s="4" t="s">
        <v>86</v>
      </c>
      <c r="C16" s="4" t="s">
        <v>87</v>
      </c>
      <c r="D16" s="4" t="s">
        <v>87</v>
      </c>
      <c r="E16" s="4" t="s">
        <v>88</v>
      </c>
      <c r="F16" s="2" t="s">
        <v>89</v>
      </c>
      <c r="G16" s="33" t="str">
        <f>IF(T16=1,10," ")</f>
        <v xml:space="preserve"> </v>
      </c>
      <c r="H16" s="34">
        <v>82</v>
      </c>
      <c r="I16" s="15"/>
      <c r="J16" s="104">
        <f>IF((IF(Avaldus!$G$27&gt;=Hindepunktid!H16,1,0)+$H$6)=2,1,0)</f>
        <v>0</v>
      </c>
      <c r="K16" s="15">
        <v>23</v>
      </c>
      <c r="L16" s="15"/>
      <c r="M16" s="104">
        <f>IF((IF(Avaldus!$G$27&gt;=Hindepunktid!K16,1,0)+$K$6)=2,1,0)</f>
        <v>0</v>
      </c>
      <c r="N16" s="15">
        <v>23</v>
      </c>
      <c r="O16" s="15"/>
      <c r="P16" s="104">
        <f>IF((IF(Avaldus!$G$27&gt;=Hindepunktid!N16,1,0)+$N$6)=2,1,0)</f>
        <v>0</v>
      </c>
      <c r="Q16" s="15">
        <v>32</v>
      </c>
      <c r="R16" s="15"/>
      <c r="S16" s="104">
        <f>IF((IF(Avaldus!$G$27&gt;=Hindepunktid!Q16,1,0)+$Q$6)=2,1,0)</f>
        <v>0</v>
      </c>
      <c r="T16" s="104">
        <f t="shared" si="0"/>
        <v>0</v>
      </c>
    </row>
    <row r="17" spans="1:20" ht="33.75" customHeight="1" x14ac:dyDescent="0.25">
      <c r="A17" s="24" t="s">
        <v>90</v>
      </c>
      <c r="B17" s="292" t="s">
        <v>91</v>
      </c>
      <c r="C17" s="293"/>
      <c r="D17" s="293"/>
      <c r="E17" s="294"/>
      <c r="F17" s="2" t="s">
        <v>55</v>
      </c>
      <c r="G17" s="33" t="str">
        <f>IF(Avaldus!P42&gt;0,1," ")</f>
        <v xml:space="preserve"> </v>
      </c>
    </row>
    <row r="18" spans="1:20" ht="34.5" customHeight="1" x14ac:dyDescent="0.25">
      <c r="A18" s="24" t="s">
        <v>92</v>
      </c>
      <c r="B18" s="292" t="s">
        <v>93</v>
      </c>
      <c r="C18" s="293"/>
      <c r="D18" s="293"/>
      <c r="E18" s="294"/>
      <c r="F18" s="2" t="s">
        <v>59</v>
      </c>
      <c r="G18" s="33" t="str">
        <f>IF(Avaldus!K27&gt;0,IF((Avaldus!G27*100/Avaldus!K27)-100&gt;=10,2," ")," ")</f>
        <v xml:space="preserve"> </v>
      </c>
      <c r="I18" s="284" t="e">
        <f>(Avaldus!G27*100/Avaldus!K27)-100</f>
        <v>#DIV/0!</v>
      </c>
      <c r="J18" s="284"/>
      <c r="K18" s="284"/>
      <c r="L18" s="284"/>
    </row>
    <row r="19" spans="1:20" x14ac:dyDescent="0.25">
      <c r="A19" s="25"/>
    </row>
    <row r="20" spans="1:20" ht="44.25" customHeight="1" x14ac:dyDescent="0.25">
      <c r="A20" s="80" t="s">
        <v>59</v>
      </c>
      <c r="B20" s="300" t="s">
        <v>94</v>
      </c>
      <c r="C20" s="301"/>
      <c r="D20" s="301"/>
      <c r="E20" s="302"/>
      <c r="F20" s="19" t="s">
        <v>168</v>
      </c>
      <c r="G20" s="32">
        <f>SUM(G23:G37)</f>
        <v>0</v>
      </c>
    </row>
    <row r="21" spans="1:20" ht="15" customHeight="1" x14ac:dyDescent="0.25">
      <c r="A21" s="307" t="s">
        <v>95</v>
      </c>
      <c r="B21" s="291" t="s">
        <v>96</v>
      </c>
      <c r="C21" s="291"/>
      <c r="D21" s="291"/>
      <c r="E21" s="291"/>
      <c r="F21" s="78"/>
      <c r="G21" s="35"/>
      <c r="H21" s="281" t="s">
        <v>160</v>
      </c>
      <c r="I21" s="282"/>
      <c r="J21" s="283"/>
      <c r="K21" s="281" t="s">
        <v>161</v>
      </c>
      <c r="L21" s="282"/>
      <c r="M21" s="283"/>
      <c r="N21" s="281" t="s">
        <v>162</v>
      </c>
      <c r="O21" s="282"/>
      <c r="P21" s="283"/>
      <c r="Q21" s="281" t="s">
        <v>163</v>
      </c>
      <c r="R21" s="282"/>
      <c r="S21" s="283"/>
      <c r="T21" s="101" t="s">
        <v>166</v>
      </c>
    </row>
    <row r="22" spans="1:20" ht="82.8" x14ac:dyDescent="0.25">
      <c r="A22" s="307"/>
      <c r="B22" s="16" t="s">
        <v>97</v>
      </c>
      <c r="C22" s="16" t="s">
        <v>158</v>
      </c>
      <c r="D22" s="16" t="s">
        <v>159</v>
      </c>
      <c r="E22" s="16" t="s">
        <v>51</v>
      </c>
      <c r="F22" s="13"/>
      <c r="G22" s="36"/>
      <c r="H22" s="278">
        <f>H6</f>
        <v>1</v>
      </c>
      <c r="I22" s="279"/>
      <c r="J22" s="280"/>
      <c r="K22" s="278">
        <f>K6</f>
        <v>1</v>
      </c>
      <c r="L22" s="279"/>
      <c r="M22" s="280"/>
      <c r="N22" s="278">
        <f>N6</f>
        <v>1</v>
      </c>
      <c r="O22" s="279"/>
      <c r="P22" s="280"/>
      <c r="Q22" s="278">
        <f>Q6</f>
        <v>1</v>
      </c>
      <c r="R22" s="279"/>
      <c r="S22" s="280"/>
      <c r="T22" s="101"/>
    </row>
    <row r="23" spans="1:20" ht="45.75" customHeight="1" x14ac:dyDescent="0.25">
      <c r="A23" s="307"/>
      <c r="B23" s="106" t="str">
        <f>TEXT(H23,"# ##0")&amp;" eurot kuni &lt;
"&amp;TEXT(I23,"# ##0")&amp;" eurot"</f>
        <v>1 278 233 eurot kuni &lt;
2 556 466 eurot</v>
      </c>
      <c r="C23" s="106" t="str">
        <f>TEXT(K23,"# ##0")&amp;" eurot  kuni  &lt;
"&amp;TEXT(L23,"# ##0")&amp;" eurot"</f>
        <v>639 116 eurot  kuni  &lt;
1 278 233 eurot</v>
      </c>
      <c r="D23" s="106" t="str">
        <f>TEXT(N23,"# ##0")&amp;" eurot kuni &lt;
"&amp;TEXT(O23,"# ##0")&amp;" eurot"</f>
        <v>3 195 582 eurot kuni &lt;
6 391 165 eurot</v>
      </c>
      <c r="E23" s="106" t="str">
        <f>TEXT(Q23,"# ##0")&amp;" eurot kuni &lt;
"&amp;TEXT(R23,"# ##0")&amp;" eurot"</f>
        <v>639 116 eurot kuni &lt;
1 278 233 eurot</v>
      </c>
      <c r="F23" s="16" t="s">
        <v>55</v>
      </c>
      <c r="G23" s="33" t="str">
        <f>IF(T23=1,1," ")</f>
        <v xml:space="preserve"> </v>
      </c>
      <c r="H23" s="108">
        <v>1278233</v>
      </c>
      <c r="I23" s="108">
        <v>2556466</v>
      </c>
      <c r="J23" s="109">
        <f>IF((IF((Avaldus!$G$29)&gt;=Hindepunktid!H23,1,0)+IF((Avaldus!$G$29)&lt;Hindepunktid!I23,1,0)+$H$6)=3,1,0)</f>
        <v>0</v>
      </c>
      <c r="K23" s="108">
        <v>639116</v>
      </c>
      <c r="L23" s="110">
        <v>1278233</v>
      </c>
      <c r="M23" s="109">
        <f>IF((IF((Avaldus!$G$29)&gt;=Hindepunktid!K23,1,0)+IF((Avaldus!$G$29)&lt;Hindepunktid!L23,1,0)+$K$6)=3,1,0)</f>
        <v>0</v>
      </c>
      <c r="N23" s="108">
        <v>3195582</v>
      </c>
      <c r="O23" s="108">
        <v>6391165</v>
      </c>
      <c r="P23" s="109">
        <f>IF((IF((Avaldus!$G$29)&gt;=Hindepunktid!N23,1,0)+IF((Avaldus!$G$29)&lt;Hindepunktid!O23,1,0)+$N$6)=3,1,0)</f>
        <v>0</v>
      </c>
      <c r="Q23" s="108">
        <v>639116</v>
      </c>
      <c r="R23" s="110">
        <v>1278233</v>
      </c>
      <c r="S23" s="109">
        <f>IF((IF((Avaldus!$G$29)&gt;=Hindepunktid!Q23,1,0)+IF((Avaldus!$G$29)&lt;Hindepunktid!R23,1,0)+$Q$6)=3,1,0)</f>
        <v>0</v>
      </c>
      <c r="T23" s="109">
        <f>J23+M23+P23+S23</f>
        <v>0</v>
      </c>
    </row>
    <row r="24" spans="1:20" ht="41.4" x14ac:dyDescent="0.25">
      <c r="A24" s="307"/>
      <c r="B24" s="106" t="str">
        <f t="shared" ref="B24:B31" si="1">TEXT(H24,"# ##0")&amp;" eurot kuni &lt;
"&amp;TEXT(I24,"# ##0")&amp;" eurot"</f>
        <v>2 556 466 eurot kuni &lt;
3 834 699 eurot</v>
      </c>
      <c r="C24" s="106" t="str">
        <f t="shared" ref="C24:C31" si="2">TEXT(K24,"# ##0")&amp;" eurot  kuni  &lt;
"&amp;TEXT(L24,"# ##0")&amp;" eurot"</f>
        <v>1 278 233 eurot  kuni  &lt;
1 917 349 eurot</v>
      </c>
      <c r="D24" s="106" t="str">
        <f t="shared" ref="D24:D31" si="3">TEXT(N24,"# ##0")&amp;" eurot kuni &lt;
"&amp;TEXT(O24,"# ##0")&amp;" eurot"</f>
        <v>6 391 165 eurot kuni &lt;
9 586 747 eurot</v>
      </c>
      <c r="E24" s="106" t="str">
        <f t="shared" ref="E24:E31" si="4">TEXT(Q24,"# ##0")&amp;" eurot kuni &lt;
"&amp;TEXT(R24,"# ##0")&amp;" eurot"</f>
        <v>1 278 233 eurot kuni &lt;
1 917 349 eurot</v>
      </c>
      <c r="F24" s="79" t="s">
        <v>59</v>
      </c>
      <c r="G24" s="81" t="str">
        <f>IF(T24=1,2," ")</f>
        <v xml:space="preserve"> </v>
      </c>
      <c r="H24" s="108">
        <v>2556466</v>
      </c>
      <c r="I24" s="108">
        <v>3834699</v>
      </c>
      <c r="J24" s="111">
        <f>IF((IF((Avaldus!$G$29)&gt;=Hindepunktid!H24,1,0)+IF((Avaldus!$G$29)&lt;Hindepunktid!I24,1,0)+$H$6)=3,1,0)</f>
        <v>0</v>
      </c>
      <c r="K24" s="108">
        <v>1278233</v>
      </c>
      <c r="L24" s="110">
        <v>1917349</v>
      </c>
      <c r="M24" s="111">
        <f>IF((IF((Avaldus!$G$29)&gt;=Hindepunktid!K24,1,0)+IF((Avaldus!$G$29)&lt;Hindepunktid!L24,1,0)+$K$6)=3,1,0)</f>
        <v>0</v>
      </c>
      <c r="N24" s="108">
        <v>6391165</v>
      </c>
      <c r="O24" s="108">
        <v>9586747</v>
      </c>
      <c r="P24" s="111">
        <f>IF((IF((Avaldus!$G$29)&gt;=Hindepunktid!N24,1,0)+IF((Avaldus!$G$29)&lt;Hindepunktid!O24,1,0)+$N$6)=3,1,0)</f>
        <v>0</v>
      </c>
      <c r="Q24" s="108">
        <v>1278233</v>
      </c>
      <c r="R24" s="110">
        <v>1917349</v>
      </c>
      <c r="S24" s="111">
        <f>IF((IF((Avaldus!$G$29)&gt;=Hindepunktid!Q24,1,0)+IF((Avaldus!$G$29)&lt;Hindepunktid!R24,1,0)+$Q$6)=3,1,0)</f>
        <v>0</v>
      </c>
      <c r="T24" s="111">
        <f t="shared" ref="T24:T32" si="5">J24+M24+P24+S24</f>
        <v>0</v>
      </c>
    </row>
    <row r="25" spans="1:20" ht="55.2" x14ac:dyDescent="0.25">
      <c r="A25" s="307"/>
      <c r="B25" s="106" t="str">
        <f t="shared" si="1"/>
        <v>3 834 699 eurot kuni &lt;
5 112 932 eurot</v>
      </c>
      <c r="C25" s="106" t="str">
        <f t="shared" si="2"/>
        <v>1 917 349 eurot  kuni  &lt;
2 556 466 eurot</v>
      </c>
      <c r="D25" s="106" t="str">
        <f t="shared" si="3"/>
        <v>9 586 747 eurot kuni &lt;
12 782 330 eurot</v>
      </c>
      <c r="E25" s="106" t="str">
        <f t="shared" si="4"/>
        <v>1 917 349 eurot kuni &lt;
2 556 466 eurot</v>
      </c>
      <c r="F25" s="3" t="s">
        <v>63</v>
      </c>
      <c r="G25" s="33" t="str">
        <f>IF(T25=1,3," ")</f>
        <v xml:space="preserve"> </v>
      </c>
      <c r="H25" s="108">
        <v>3834699</v>
      </c>
      <c r="I25" s="108">
        <v>5112932</v>
      </c>
      <c r="J25" s="111">
        <f>IF((IF((Avaldus!$G$29)&gt;=Hindepunktid!H25,1,0)+IF((Avaldus!$G$29)&lt;Hindepunktid!I25,1,0)+$H$6)=3,1,0)</f>
        <v>0</v>
      </c>
      <c r="K25" s="108">
        <v>1917349</v>
      </c>
      <c r="L25" s="110">
        <v>2556466</v>
      </c>
      <c r="M25" s="111">
        <f>IF((IF((Avaldus!$G$29)&gt;=Hindepunktid!K25,1,0)+IF((Avaldus!$G$29)&lt;Hindepunktid!L25,1,0)+$K$6)=3,1,0)</f>
        <v>0</v>
      </c>
      <c r="N25" s="108">
        <v>9586747</v>
      </c>
      <c r="O25" s="108">
        <v>12782330</v>
      </c>
      <c r="P25" s="111">
        <f>IF((IF((Avaldus!$G$29)&gt;=Hindepunktid!N25,1,0)+IF((Avaldus!$G$29)&lt;Hindepunktid!O25,1,0)+$N$6)=3,1,0)</f>
        <v>0</v>
      </c>
      <c r="Q25" s="108">
        <v>1917349</v>
      </c>
      <c r="R25" s="110">
        <v>2556466</v>
      </c>
      <c r="S25" s="111">
        <f>IF((IF((Avaldus!$G$29)&gt;=Hindepunktid!Q25,1,0)+IF((Avaldus!$G$29)&lt;Hindepunktid!R25,1,0)+$Q$6)=3,1,0)</f>
        <v>0</v>
      </c>
      <c r="T25" s="111">
        <f t="shared" si="5"/>
        <v>0</v>
      </c>
    </row>
    <row r="26" spans="1:20" ht="55.2" x14ac:dyDescent="0.25">
      <c r="A26" s="307"/>
      <c r="B26" s="106" t="str">
        <f t="shared" si="1"/>
        <v>5 112 932 eurot kuni &lt;
6 391 165 eurot</v>
      </c>
      <c r="C26" s="106" t="str">
        <f t="shared" si="2"/>
        <v>2 556 466 eurot  kuni  &lt;
3 195 582 eurot</v>
      </c>
      <c r="D26" s="106" t="str">
        <f t="shared" si="3"/>
        <v>12 782 330 eurot kuni &lt;
15 977 912 eurot</v>
      </c>
      <c r="E26" s="106" t="str">
        <f t="shared" si="4"/>
        <v>2 556 466 eurot kuni &lt;
3 195 582 eurot</v>
      </c>
      <c r="F26" s="3" t="s">
        <v>66</v>
      </c>
      <c r="G26" s="33" t="str">
        <f>IF(T26=1,4," ")</f>
        <v xml:space="preserve"> </v>
      </c>
      <c r="H26" s="108">
        <v>5112932</v>
      </c>
      <c r="I26" s="108">
        <v>6391165</v>
      </c>
      <c r="J26" s="111">
        <f>IF((IF((Avaldus!$G$29)&gt;=Hindepunktid!H26,1,0)+IF((Avaldus!$G$29)&lt;Hindepunktid!I26,1,0)+$H$6)=3,1,0)</f>
        <v>0</v>
      </c>
      <c r="K26" s="108">
        <v>2556466</v>
      </c>
      <c r="L26" s="110">
        <v>3195582</v>
      </c>
      <c r="M26" s="111">
        <f>IF((IF((Avaldus!$G$29)&gt;=Hindepunktid!K26,1,0)+IF((Avaldus!$G$29)&lt;Hindepunktid!L26,1,0)+$K$6)=3,1,0)</f>
        <v>0</v>
      </c>
      <c r="N26" s="108">
        <v>12782330</v>
      </c>
      <c r="O26" s="108">
        <v>15977912</v>
      </c>
      <c r="P26" s="111">
        <f>IF((IF((Avaldus!$G$29)&gt;=Hindepunktid!N26,1,0)+IF((Avaldus!$G$29)&lt;Hindepunktid!O26,1,0)+$N$6)=3,1,0)</f>
        <v>0</v>
      </c>
      <c r="Q26" s="108">
        <v>2556466</v>
      </c>
      <c r="R26" s="110">
        <v>3195582</v>
      </c>
      <c r="S26" s="111">
        <f>IF((IF((Avaldus!$G$29)&gt;=Hindepunktid!Q26,1,0)+IF((Avaldus!$G$29)&lt;Hindepunktid!R26,1,0)+$Q$6)=3,1,0)</f>
        <v>0</v>
      </c>
      <c r="T26" s="111">
        <f t="shared" si="5"/>
        <v>0</v>
      </c>
    </row>
    <row r="27" spans="1:20" ht="55.2" x14ac:dyDescent="0.25">
      <c r="A27" s="307"/>
      <c r="B27" s="106" t="str">
        <f t="shared" si="1"/>
        <v>6 391 165 eurot kuni &lt;
7 669 398 eurot</v>
      </c>
      <c r="C27" s="106" t="str">
        <f t="shared" si="2"/>
        <v>3 195 582 eurot  kuni  &lt;
3 834 699 eurot</v>
      </c>
      <c r="D27" s="106" t="str">
        <f t="shared" si="3"/>
        <v>15 977 912 eurot kuni &lt;
19 173 495 eurot</v>
      </c>
      <c r="E27" s="106" t="str">
        <f t="shared" si="4"/>
        <v>3 195 582 eurot kuni &lt;
3 834 699 eurot</v>
      </c>
      <c r="F27" s="3" t="s">
        <v>70</v>
      </c>
      <c r="G27" s="33" t="str">
        <f>IF(T27=1,5," ")</f>
        <v xml:space="preserve"> </v>
      </c>
      <c r="H27" s="108">
        <v>6391165</v>
      </c>
      <c r="I27" s="108">
        <v>7669398</v>
      </c>
      <c r="J27" s="111">
        <f>IF((IF((Avaldus!$G$29)&gt;=Hindepunktid!H27,1,0)+IF((Avaldus!$G$29)&lt;Hindepunktid!I27,1,0)+$H$6)=3,1,0)</f>
        <v>0</v>
      </c>
      <c r="K27" s="108">
        <v>3195582</v>
      </c>
      <c r="L27" s="110">
        <v>3834699</v>
      </c>
      <c r="M27" s="111">
        <f>IF((IF((Avaldus!$G$29)&gt;=Hindepunktid!K27,1,0)+IF((Avaldus!$G$29)&lt;Hindepunktid!L27,1,0)+$K$6)=3,1,0)</f>
        <v>0</v>
      </c>
      <c r="N27" s="108">
        <v>15977912</v>
      </c>
      <c r="O27" s="108">
        <v>19173495</v>
      </c>
      <c r="P27" s="111">
        <f>IF((IF((Avaldus!$G$29)&gt;=Hindepunktid!N27,1,0)+IF((Avaldus!$G$29)&lt;Hindepunktid!O27,1,0)+$N$6)=3,1,0)</f>
        <v>0</v>
      </c>
      <c r="Q27" s="108">
        <v>3195582</v>
      </c>
      <c r="R27" s="110">
        <v>3834699</v>
      </c>
      <c r="S27" s="111">
        <f>IF((IF((Avaldus!$G$29)&gt;=Hindepunktid!Q27,1,0)+IF((Avaldus!$G$29)&lt;Hindepunktid!R27,1,0)+$Q$6)=3,1,0)</f>
        <v>0</v>
      </c>
      <c r="T27" s="111">
        <f t="shared" si="5"/>
        <v>0</v>
      </c>
    </row>
    <row r="28" spans="1:20" ht="55.2" x14ac:dyDescent="0.25">
      <c r="A28" s="307"/>
      <c r="B28" s="106" t="str">
        <f t="shared" si="1"/>
        <v>7 669 398 eurot kuni &lt;
8 947 631 eurot</v>
      </c>
      <c r="C28" s="106" t="str">
        <f t="shared" si="2"/>
        <v>3 834 699 eurot  kuni  &lt;
4 473 815 eurot</v>
      </c>
      <c r="D28" s="106" t="str">
        <f t="shared" si="3"/>
        <v>19 173 495 eurot kuni &lt;
22 369 077 eurot</v>
      </c>
      <c r="E28" s="106" t="str">
        <f t="shared" si="4"/>
        <v>3 834 699 eurot kuni &lt;
4 473 815 eurot</v>
      </c>
      <c r="F28" s="3" t="s">
        <v>73</v>
      </c>
      <c r="G28" s="33" t="str">
        <f>IF(T28=1,6," ")</f>
        <v xml:space="preserve"> </v>
      </c>
      <c r="H28" s="108">
        <v>7669398</v>
      </c>
      <c r="I28" s="108">
        <v>8947631</v>
      </c>
      <c r="J28" s="111">
        <f>IF((IF((Avaldus!$G$29)&gt;=Hindepunktid!H28,1,0)+IF((Avaldus!$G$29)&lt;Hindepunktid!I28,1,0)+$H$6)=3,1,0)</f>
        <v>0</v>
      </c>
      <c r="K28" s="108">
        <v>3834699</v>
      </c>
      <c r="L28" s="110">
        <v>4473815</v>
      </c>
      <c r="M28" s="111">
        <f>IF((IF((Avaldus!$G$29)&gt;=Hindepunktid!K28,1,0)+IF((Avaldus!$G$29)&lt;Hindepunktid!L28,1,0)+$K$6)=3,1,0)</f>
        <v>0</v>
      </c>
      <c r="N28" s="108">
        <v>19173495</v>
      </c>
      <c r="O28" s="108">
        <v>22369077</v>
      </c>
      <c r="P28" s="111">
        <f>IF((IF((Avaldus!$G$29)&gt;=Hindepunktid!N28,1,0)+IF((Avaldus!$G$29)&lt;Hindepunktid!O28,1,0)+$N$6)=3,1,0)</f>
        <v>0</v>
      </c>
      <c r="Q28" s="108">
        <v>3834699</v>
      </c>
      <c r="R28" s="110">
        <v>4473815</v>
      </c>
      <c r="S28" s="111">
        <f>IF((IF((Avaldus!$G$29)&gt;=Hindepunktid!Q28,1,0)+IF((Avaldus!$G$29)&lt;Hindepunktid!R28,1,0)+$Q$6)=3,1,0)</f>
        <v>0</v>
      </c>
      <c r="T28" s="111">
        <f t="shared" si="5"/>
        <v>0</v>
      </c>
    </row>
    <row r="29" spans="1:20" ht="55.2" x14ac:dyDescent="0.25">
      <c r="A29" s="307"/>
      <c r="B29" s="106" t="str">
        <f t="shared" si="1"/>
        <v>8 947 631 eurot kuni &lt;
10 225 864 eurot</v>
      </c>
      <c r="C29" s="106" t="str">
        <f t="shared" si="2"/>
        <v>4 473 815 eurot  kuni  &lt;
5 112 932 eurot</v>
      </c>
      <c r="D29" s="106" t="str">
        <f t="shared" si="3"/>
        <v>22 369 077 eurot kuni &lt;
25 564 659 eurot</v>
      </c>
      <c r="E29" s="106" t="str">
        <f t="shared" si="4"/>
        <v>4 473 815 eurot kuni &lt;
5 112 932 eurot</v>
      </c>
      <c r="F29" s="3" t="s">
        <v>77</v>
      </c>
      <c r="G29" s="33" t="str">
        <f>IF(T29=1,7," ")</f>
        <v xml:space="preserve"> </v>
      </c>
      <c r="H29" s="108">
        <v>8947631</v>
      </c>
      <c r="I29" s="108">
        <v>10225864</v>
      </c>
      <c r="J29" s="111">
        <f>IF((IF((Avaldus!$G$29)&gt;=Hindepunktid!H29,1,0)+IF((Avaldus!$G$29)&lt;Hindepunktid!I29,1,0)+$H$6)=3,1,0)</f>
        <v>0</v>
      </c>
      <c r="K29" s="108">
        <v>4473815</v>
      </c>
      <c r="L29" s="110">
        <v>5112932</v>
      </c>
      <c r="M29" s="111">
        <f>IF((IF((Avaldus!$G$29)&gt;=Hindepunktid!K29,1,0)+IF((Avaldus!$G$29)&lt;Hindepunktid!L29,1,0)+$K$6)=3,1,0)</f>
        <v>0</v>
      </c>
      <c r="N29" s="108">
        <v>22369077</v>
      </c>
      <c r="O29" s="108">
        <v>25564659</v>
      </c>
      <c r="P29" s="111">
        <f>IF((IF((Avaldus!$G$29)&gt;=Hindepunktid!N29,1,0)+IF((Avaldus!$G$29)&lt;Hindepunktid!O29,1,0)+$N$6)=3,1,0)</f>
        <v>0</v>
      </c>
      <c r="Q29" s="108">
        <v>4473815</v>
      </c>
      <c r="R29" s="110">
        <v>5112932</v>
      </c>
      <c r="S29" s="111">
        <f>IF((IF((Avaldus!$G$29)&gt;=Hindepunktid!Q29,1,0)+IF((Avaldus!$G$29)&lt;Hindepunktid!R29,1,0)+$Q$6)=3,1,0)</f>
        <v>0</v>
      </c>
      <c r="T29" s="111">
        <f t="shared" si="5"/>
        <v>0</v>
      </c>
    </row>
    <row r="30" spans="1:20" ht="55.2" x14ac:dyDescent="0.25">
      <c r="A30" s="307"/>
      <c r="B30" s="106" t="str">
        <f t="shared" si="1"/>
        <v>10 225 864 eurot kuni &lt;
11 504 097 eurot</v>
      </c>
      <c r="C30" s="106" t="str">
        <f t="shared" si="2"/>
        <v>5 112 932 eurot  kuni  &lt;
5 752 048 eurot</v>
      </c>
      <c r="D30" s="106" t="str">
        <f t="shared" si="3"/>
        <v>25 564 659 eurot kuni &lt;
28 760 242 eurot</v>
      </c>
      <c r="E30" s="106" t="str">
        <f t="shared" si="4"/>
        <v>5 112 932 eurot kuni &lt;
5 752 048 eurot</v>
      </c>
      <c r="F30" s="3" t="s">
        <v>81</v>
      </c>
      <c r="G30" s="33" t="str">
        <f>IF(T30=1,8," ")</f>
        <v xml:space="preserve"> </v>
      </c>
      <c r="H30" s="108">
        <v>10225864</v>
      </c>
      <c r="I30" s="108">
        <v>11504097</v>
      </c>
      <c r="J30" s="111">
        <f>IF((IF((Avaldus!$G$29)&gt;=Hindepunktid!H30,1,0)+IF((Avaldus!$G$29)&lt;Hindepunktid!I30,1,0)+$H$6)=3,1,0)</f>
        <v>0</v>
      </c>
      <c r="K30" s="108">
        <v>5112932</v>
      </c>
      <c r="L30" s="110">
        <v>5752048</v>
      </c>
      <c r="M30" s="111">
        <f>IF((IF((Avaldus!$G$29)&gt;=Hindepunktid!K30,1,0)+IF((Avaldus!$G$29)&lt;Hindepunktid!L30,1,0)+$K$6)=3,1,0)</f>
        <v>0</v>
      </c>
      <c r="N30" s="108">
        <v>25564659</v>
      </c>
      <c r="O30" s="108">
        <v>28760242</v>
      </c>
      <c r="P30" s="111">
        <f>IF((IF((Avaldus!$G$29)&gt;=Hindepunktid!N30,1,0)+IF((Avaldus!$G$29)&lt;Hindepunktid!O30,1,0)+$N$6)=3,1,0)</f>
        <v>0</v>
      </c>
      <c r="Q30" s="108">
        <v>5112932</v>
      </c>
      <c r="R30" s="110">
        <v>5752048</v>
      </c>
      <c r="S30" s="111">
        <f>IF((IF((Avaldus!$G$29)&gt;=Hindepunktid!Q30,1,0)+IF((Avaldus!$G$29)&lt;Hindepunktid!R30,1,0)+$Q$6)=3,1,0)</f>
        <v>0</v>
      </c>
      <c r="T30" s="111">
        <f t="shared" si="5"/>
        <v>0</v>
      </c>
    </row>
    <row r="31" spans="1:20" ht="55.2" x14ac:dyDescent="0.25">
      <c r="A31" s="307"/>
      <c r="B31" s="106" t="str">
        <f t="shared" si="1"/>
        <v>11 504 097 eurot kuni &lt;
12 782 330 eurot</v>
      </c>
      <c r="C31" s="106" t="str">
        <f t="shared" si="2"/>
        <v>5 752 048 eurot  kuni  &lt;
6 391 165 eurot</v>
      </c>
      <c r="D31" s="106" t="str">
        <f t="shared" si="3"/>
        <v>28 760 242 eurot kuni &lt;
31 955 824 eurot</v>
      </c>
      <c r="E31" s="106" t="str">
        <f t="shared" si="4"/>
        <v>5 752 048 eurot kuni &lt;
6 391 165 eurot</v>
      </c>
      <c r="F31" s="3" t="s">
        <v>85</v>
      </c>
      <c r="G31" s="33" t="str">
        <f>IF(T31=1,9," ")</f>
        <v xml:space="preserve"> </v>
      </c>
      <c r="H31" s="108">
        <v>11504097</v>
      </c>
      <c r="I31" s="108">
        <v>12782330</v>
      </c>
      <c r="J31" s="111">
        <f>IF((IF((Avaldus!$G$29)&gt;=Hindepunktid!H31,1,0)+IF((Avaldus!$G$29)&lt;Hindepunktid!I31,1,0)+$H$6)=3,1,0)</f>
        <v>0</v>
      </c>
      <c r="K31" s="108">
        <v>5752048</v>
      </c>
      <c r="L31" s="110">
        <v>6391165</v>
      </c>
      <c r="M31" s="111">
        <f>IF((IF((Avaldus!$G$29)&gt;=Hindepunktid!K31,1,0)+IF((Avaldus!$G$29)&lt;Hindepunktid!L31,1,0)+$K$6)=3,1,0)</f>
        <v>0</v>
      </c>
      <c r="N31" s="108">
        <v>28760242</v>
      </c>
      <c r="O31" s="108">
        <v>31955824</v>
      </c>
      <c r="P31" s="111">
        <f>IF((IF((Avaldus!$G$29)&gt;=Hindepunktid!N31,1,0)+IF((Avaldus!$G$29)&lt;Hindepunktid!O31,1,0)+$N$6)=3,1,0)</f>
        <v>0</v>
      </c>
      <c r="Q31" s="108">
        <v>5752048</v>
      </c>
      <c r="R31" s="110">
        <v>6391165</v>
      </c>
      <c r="S31" s="111">
        <f>IF((IF((Avaldus!$G$29)&gt;=Hindepunktid!Q31,1,0)+IF((Avaldus!$G$29)&lt;Hindepunktid!R31,1,0)+$Q$6)=3,1,0)</f>
        <v>0</v>
      </c>
      <c r="T31" s="111">
        <f t="shared" si="5"/>
        <v>0</v>
      </c>
    </row>
    <row r="32" spans="1:20" ht="27.6" x14ac:dyDescent="0.25">
      <c r="A32" s="307"/>
      <c r="B32" s="106" t="str">
        <f>"üle "&amp;TEXT(H32,"# ##0")&amp;" euro"</f>
        <v>üle 12 782 330 euro</v>
      </c>
      <c r="C32" s="106" t="str">
        <f>"üle "&amp;TEXT(K32,"# ##0")&amp;" euro"</f>
        <v>üle 6 391 165 euro</v>
      </c>
      <c r="D32" s="106" t="str">
        <f>"üle "&amp;TEXT(N32,"# ##0")&amp;" euro"</f>
        <v>üle 31 955 824 euro</v>
      </c>
      <c r="E32" s="106" t="str">
        <f>"üle "&amp;TEXT(Q32,"# ##0")&amp;" euro"</f>
        <v>üle 6 391 165 euro</v>
      </c>
      <c r="F32" s="117" t="s">
        <v>89</v>
      </c>
      <c r="G32" s="33" t="str">
        <f>IF(T32=1,10," ")</f>
        <v xml:space="preserve"> </v>
      </c>
      <c r="H32" s="112">
        <v>12782330</v>
      </c>
      <c r="I32" s="113"/>
      <c r="J32" s="114">
        <f>IF((IF((Avaldus!$G$29)&gt;=Hindepunktid!H32,1,0)+$H$6)=2,1,0)</f>
        <v>0</v>
      </c>
      <c r="K32" s="113">
        <v>6391165</v>
      </c>
      <c r="L32" s="113"/>
      <c r="M32" s="114">
        <f>IF((IF((Avaldus!$G$29)&gt;=Hindepunktid!K32,1,0)+$K$6)=2,1,0)</f>
        <v>0</v>
      </c>
      <c r="N32" s="113">
        <v>31955824</v>
      </c>
      <c r="O32" s="113"/>
      <c r="P32" s="114">
        <f>IF((IF((Avaldus!$G$29)&gt;=Hindepunktid!N32,1,0)+$N$6)=2,1,0)</f>
        <v>0</v>
      </c>
      <c r="Q32" s="113">
        <v>6391165</v>
      </c>
      <c r="R32" s="113"/>
      <c r="S32" s="114">
        <f>IF((IF((Avaldus!$G$29)&gt;=Hindepunktid!Q32,1,0)+$Q$6)=2,1,0)</f>
        <v>0</v>
      </c>
      <c r="T32" s="114">
        <f t="shared" si="5"/>
        <v>0</v>
      </c>
    </row>
    <row r="33" spans="1:11" ht="48.75" customHeight="1" x14ac:dyDescent="0.25">
      <c r="A33" s="107" t="s">
        <v>98</v>
      </c>
      <c r="B33" s="306" t="s">
        <v>99</v>
      </c>
      <c r="C33" s="306"/>
      <c r="D33" s="306"/>
      <c r="E33" s="306"/>
      <c r="F33" s="16" t="s">
        <v>55</v>
      </c>
      <c r="G33" s="33" t="str">
        <f>IF(Avaldus!K29&gt;0,IF((Avaldus!G29*100/Avaldus!K29)-100&gt;=10,1," ")," ")</f>
        <v xml:space="preserve"> </v>
      </c>
    </row>
    <row r="34" spans="1:11" ht="30.75" customHeight="1" x14ac:dyDescent="0.25">
      <c r="A34" s="26" t="s">
        <v>100</v>
      </c>
      <c r="B34" s="303" t="s">
        <v>101</v>
      </c>
      <c r="C34" s="304"/>
      <c r="D34" s="304"/>
      <c r="E34" s="305"/>
      <c r="F34" s="116" t="s">
        <v>66</v>
      </c>
      <c r="G34" s="81" t="str">
        <f>IF(Avaldus!G31&gt;0,4," ")</f>
        <v xml:space="preserve"> </v>
      </c>
    </row>
    <row r="35" spans="1:11" ht="47.25" customHeight="1" x14ac:dyDescent="0.25">
      <c r="A35" s="24" t="s">
        <v>102</v>
      </c>
      <c r="B35" s="292" t="s">
        <v>172</v>
      </c>
      <c r="C35" s="293"/>
      <c r="D35" s="293"/>
      <c r="E35" s="294"/>
      <c r="F35" s="4" t="s">
        <v>55</v>
      </c>
      <c r="G35" s="33" t="str">
        <f>IF(ISNUMBER(Avaldus!K31)=TRUE,IF(Avaldus!K31&gt;0,IF((Avaldus!G31*100/Avaldus!K31)-100&gt;=10,1," ")," ")," ")</f>
        <v xml:space="preserve"> </v>
      </c>
      <c r="H35" t="str">
        <f>IF(Avaldus!K31&gt;0,1," ")</f>
        <v xml:space="preserve"> </v>
      </c>
      <c r="I35" t="str">
        <f>IF(Avaldus!G31&gt;0,1," ")</f>
        <v xml:space="preserve"> </v>
      </c>
    </row>
    <row r="36" spans="1:11" ht="46.5" customHeight="1" x14ac:dyDescent="0.25">
      <c r="A36" s="24" t="s">
        <v>103</v>
      </c>
      <c r="B36" s="292" t="s">
        <v>104</v>
      </c>
      <c r="C36" s="293"/>
      <c r="D36" s="293"/>
      <c r="E36" s="294"/>
      <c r="F36" s="4" t="s">
        <v>59</v>
      </c>
      <c r="G36" s="33" t="str">
        <f>IF(ISNUMBER(Avaldus!G32)=TRUE,IF(Avaldus!G29&gt;0,IF((Avaldus!G32*100/Avaldus!G29)&gt;20,2," ")," ")," ")</f>
        <v xml:space="preserve"> </v>
      </c>
    </row>
    <row r="37" spans="1:11" ht="47.25" customHeight="1" x14ac:dyDescent="0.25">
      <c r="A37" s="24" t="s">
        <v>105</v>
      </c>
      <c r="B37" s="292" t="s">
        <v>106</v>
      </c>
      <c r="C37" s="293"/>
      <c r="D37" s="293"/>
      <c r="E37" s="294"/>
      <c r="F37" s="4" t="s">
        <v>55</v>
      </c>
      <c r="G37" s="33" t="str">
        <f>IF(ISNUMBER(Avaldus!K32)=TRUE,IF(Avaldus!K32&gt;0,IF((Avaldus!G32*100/Avaldus!K32)-100&gt;10,1," ")," ")," ")</f>
        <v xml:space="preserve"> </v>
      </c>
    </row>
    <row r="38" spans="1:11" ht="30" customHeight="1" x14ac:dyDescent="0.25">
      <c r="A38" s="24" t="s">
        <v>63</v>
      </c>
      <c r="B38" s="288" t="s">
        <v>107</v>
      </c>
      <c r="C38" s="289"/>
      <c r="D38" s="289"/>
      <c r="E38" s="290"/>
      <c r="F38" s="6" t="s">
        <v>169</v>
      </c>
      <c r="G38" s="32">
        <f>SUM(G39:G41)</f>
        <v>0</v>
      </c>
    </row>
    <row r="39" spans="1:11" ht="33" customHeight="1" x14ac:dyDescent="0.25">
      <c r="A39" s="24" t="s">
        <v>108</v>
      </c>
      <c r="B39" s="292" t="s">
        <v>109</v>
      </c>
      <c r="C39" s="293"/>
      <c r="D39" s="293"/>
      <c r="E39" s="294"/>
      <c r="F39" s="4" t="s">
        <v>59</v>
      </c>
      <c r="G39" s="33" t="str">
        <f>IF(ISNUMBER(Avaldus!L47)=TRUE,IF(Avaldus!L47&gt;0,2," ")," ")</f>
        <v xml:space="preserve"> </v>
      </c>
    </row>
    <row r="40" spans="1:11" ht="30" customHeight="1" x14ac:dyDescent="0.25">
      <c r="A40" s="24" t="s">
        <v>110</v>
      </c>
      <c r="B40" s="292" t="s">
        <v>111</v>
      </c>
      <c r="C40" s="293"/>
      <c r="D40" s="293"/>
      <c r="E40" s="294"/>
      <c r="F40" s="4" t="s">
        <v>59</v>
      </c>
      <c r="G40" s="33" t="str">
        <f>IF(ISNUMBER(Avaldus!L48)=TRUE,IF(Avaldus!L48&gt;0,2," ")," ")</f>
        <v xml:space="preserve"> </v>
      </c>
    </row>
    <row r="41" spans="1:11" ht="30" customHeight="1" x14ac:dyDescent="0.25">
      <c r="A41" s="24" t="s">
        <v>112</v>
      </c>
      <c r="B41" s="292" t="s">
        <v>113</v>
      </c>
      <c r="C41" s="293"/>
      <c r="D41" s="293"/>
      <c r="E41" s="294"/>
      <c r="F41" s="4" t="s">
        <v>59</v>
      </c>
      <c r="G41" s="33" t="str">
        <f>IF(ISNUMBER(Avaldus!L49)=TRUE,IF(Avaldus!L49&gt;0,2," ")," ")</f>
        <v xml:space="preserve"> </v>
      </c>
      <c r="I41" s="274" t="s">
        <v>227</v>
      </c>
      <c r="J41" s="275"/>
    </row>
    <row r="42" spans="1:11" ht="30.75" customHeight="1" x14ac:dyDescent="0.25">
      <c r="A42" s="24" t="s">
        <v>66</v>
      </c>
      <c r="B42" s="288" t="s">
        <v>114</v>
      </c>
      <c r="C42" s="289"/>
      <c r="D42" s="289"/>
      <c r="E42" s="290"/>
      <c r="F42" s="6" t="s">
        <v>170</v>
      </c>
      <c r="G42" s="32">
        <f>SUM(G43:G48)</f>
        <v>0</v>
      </c>
      <c r="I42" s="276"/>
      <c r="J42" s="277"/>
    </row>
    <row r="43" spans="1:11" ht="47.25" customHeight="1" x14ac:dyDescent="0.25">
      <c r="A43" s="24" t="s">
        <v>115</v>
      </c>
      <c r="B43" s="292" t="str">
        <f>"Taotleja turustas liikmete poolt mahepõllumajandusliku tootmisviisiga toodetud toodet ja selle töötlemisel saadud mahetoodet "&amp;TEXT(I43,"# ##0")&amp;" - "&amp;TEXT(J43,"# ##")&amp;" euro väärtuses"</f>
        <v>Taotleja turustas liikmete poolt mahepõllumajandusliku tootmisviisiga toodetud toodet ja selle töötlemisel saadud mahetoodet 127 823 - 255 647 euro väärtuses</v>
      </c>
      <c r="C43" s="293"/>
      <c r="D43" s="293"/>
      <c r="E43" s="294"/>
      <c r="F43" s="4" t="s">
        <v>59</v>
      </c>
      <c r="G43" s="33" t="str">
        <f>IF(K43=1,2," ")</f>
        <v xml:space="preserve"> </v>
      </c>
      <c r="I43" s="115">
        <v>127823</v>
      </c>
      <c r="J43" s="115">
        <v>255647</v>
      </c>
      <c r="K43" s="115">
        <f>IF((IF((Avaldus!$G$30)&gt;=Hindepunktid!I43,1,0)+IF((Avaldus!$G$30)&lt;=Hindepunktid!J43,1,0))=2,1,0)</f>
        <v>0</v>
      </c>
    </row>
    <row r="44" spans="1:11" ht="46.5" customHeight="1" x14ac:dyDescent="0.25">
      <c r="A44" s="24" t="s">
        <v>116</v>
      </c>
      <c r="B44" s="292" t="str">
        <f>"Taotleja turustas liikmete poolt mahepõllumajandusliku tootmisviisiga toodetud toodet ja selle töötlemisel saadud mahetoodet üle "&amp;TEXT(I44,"# ##0")&amp;" euro väärtuses"</f>
        <v>Taotleja turustas liikmete poolt mahepõllumajandusliku tootmisviisiga toodetud toodet ja selle töötlemisel saadud mahetoodet üle 255 647 euro väärtuses</v>
      </c>
      <c r="C44" s="293"/>
      <c r="D44" s="293"/>
      <c r="E44" s="294"/>
      <c r="F44" s="4" t="s">
        <v>66</v>
      </c>
      <c r="G44" s="33" t="str">
        <f>IF(K44=1,4," ")</f>
        <v xml:space="preserve"> </v>
      </c>
      <c r="I44" s="115">
        <v>255647</v>
      </c>
      <c r="J44" s="115"/>
      <c r="K44" s="115">
        <f>IF((Avaldus!$G$30)&gt;Hindepunktid!I44,1,0)</f>
        <v>0</v>
      </c>
    </row>
    <row r="45" spans="1:11" ht="47.25" customHeight="1" x14ac:dyDescent="0.25">
      <c r="A45" s="24" t="s">
        <v>117</v>
      </c>
      <c r="B45" s="292" t="str">
        <f>"Taotleja turustas liikmete poolt mahepõllumajandusliku tootmisviisiga toodetud põllumajandustoote töötlemisel saadud mahetooteid "&amp;TEXT(I45,"# ##0")&amp;" euro kuni &lt;"&amp;TEXT(J45,"# ##0")&amp;" euro väärtuses"</f>
        <v>Taotleja turustas liikmete poolt mahepõllumajandusliku tootmisviisiga toodetud põllumajandustoote töötlemisel saadud mahetooteid 31 956 euro kuni &lt;63 912 euro väärtuses</v>
      </c>
      <c r="C45" s="293"/>
      <c r="D45" s="293"/>
      <c r="E45" s="294"/>
      <c r="F45" s="4" t="s">
        <v>59</v>
      </c>
      <c r="G45" s="33" t="str">
        <f>IF(K45=1,2," ")</f>
        <v xml:space="preserve"> </v>
      </c>
      <c r="I45" s="115">
        <v>31956</v>
      </c>
      <c r="J45" s="115">
        <v>63912</v>
      </c>
      <c r="K45" s="115">
        <f>IF((IF((Avaldus!$G$33)&gt;=Hindepunktid!I45,1,0)+IF((Avaldus!$G$33)&lt;Hindepunktid!J45,1,0))=2,1,0)</f>
        <v>0</v>
      </c>
    </row>
    <row r="46" spans="1:11" ht="46.5" customHeight="1" x14ac:dyDescent="0.25">
      <c r="A46" s="24" t="s">
        <v>118</v>
      </c>
      <c r="B46" s="292" t="str">
        <f>"Taotleja turustas liikmete poolt mahepõllumajandusliku tootmisviisiga toodetud põllumajandustoote töötlemisel saadud mahetooteid "&amp;I46&amp;" eurot kuni &lt;"&amp;J46&amp;" euro väärtuses"</f>
        <v>Taotleja turustas liikmete poolt mahepõllumajandusliku tootmisviisiga toodetud põllumajandustoote töötlemisel saadud mahetooteid 63912 eurot kuni &lt;127823 euro väärtuses</v>
      </c>
      <c r="C46" s="293"/>
      <c r="D46" s="293"/>
      <c r="E46" s="294"/>
      <c r="F46" s="4" t="s">
        <v>66</v>
      </c>
      <c r="G46" s="33" t="str">
        <f>IF(K46=1,4," ")</f>
        <v xml:space="preserve"> </v>
      </c>
      <c r="I46" s="115">
        <v>63912</v>
      </c>
      <c r="J46" s="115">
        <v>127823</v>
      </c>
      <c r="K46" s="115">
        <f>IF((IF((Avaldus!$G$33)&gt;=Hindepunktid!I46,1,0)+IF((Avaldus!$G$33)&lt;Hindepunktid!J46,1,0))=2,1,0)</f>
        <v>0</v>
      </c>
    </row>
    <row r="47" spans="1:11" ht="49.5" customHeight="1" x14ac:dyDescent="0.25">
      <c r="A47" s="24" t="s">
        <v>119</v>
      </c>
      <c r="B47" s="292" t="str">
        <f>"Taotleja turustas liikmete poolt mahepõllumajandusliku tootmisviisiga toodetud põllumajandustoote töötlemisel saadud mahetooteid "&amp;TEXT(I47,"# ##0")&amp;" euro kuni &lt; "&amp;TEXT(J47,"# ##0")&amp;" euro väärtuses"</f>
        <v>Taotleja turustas liikmete poolt mahepõllumajandusliku tootmisviisiga toodetud põllumajandustoote töötlemisel saadud mahetooteid 127 823 euro kuni &lt; 255 647 euro väärtuses</v>
      </c>
      <c r="C47" s="293"/>
      <c r="D47" s="293"/>
      <c r="E47" s="294"/>
      <c r="F47" s="4" t="s">
        <v>73</v>
      </c>
      <c r="G47" s="33" t="str">
        <f>IF(K47=1,6," ")</f>
        <v xml:space="preserve"> </v>
      </c>
      <c r="I47" s="115">
        <v>127823</v>
      </c>
      <c r="J47" s="115">
        <v>255647</v>
      </c>
      <c r="K47" s="115">
        <f>IF((IF((Avaldus!$G$33)&gt;=Hindepunktid!I47,1,0)+IF((Avaldus!$G$33)&lt;Hindepunktid!J47,1,0))=2,1,0)</f>
        <v>0</v>
      </c>
    </row>
    <row r="48" spans="1:11" ht="49.5" customHeight="1" x14ac:dyDescent="0.25">
      <c r="A48" s="24" t="s">
        <v>120</v>
      </c>
      <c r="B48" s="292" t="str">
        <f>"Taotleja turustas liikmete poolt mahepõllumajandusliku tootmisviisiga toodetud põllumajandustoote töötlemisel saadud mahetooteid üle "&amp;TEXT(I48,"# ##0")&amp;" euro väärtuses"</f>
        <v>Taotleja turustas liikmete poolt mahepõllumajandusliku tootmisviisiga toodetud põllumajandustoote töötlemisel saadud mahetooteid üle 255 647 euro väärtuses</v>
      </c>
      <c r="C48" s="293"/>
      <c r="D48" s="293"/>
      <c r="E48" s="294"/>
      <c r="F48" s="4" t="s">
        <v>81</v>
      </c>
      <c r="G48" s="33" t="str">
        <f>IF(K48=1,8," ")</f>
        <v xml:space="preserve"> </v>
      </c>
      <c r="I48" s="115">
        <v>255647</v>
      </c>
      <c r="J48" s="115"/>
      <c r="K48" s="115">
        <f>IF((Avaldus!$G$33)&gt;=Hindepunktid!I48,1,0)</f>
        <v>0</v>
      </c>
    </row>
    <row r="49" spans="1:7" ht="31.5" customHeight="1" x14ac:dyDescent="0.25">
      <c r="A49" s="23" t="s">
        <v>70</v>
      </c>
      <c r="B49" s="310" t="s">
        <v>22</v>
      </c>
      <c r="C49" s="311"/>
      <c r="D49" s="311"/>
      <c r="E49" s="312"/>
      <c r="F49" s="6" t="s">
        <v>171</v>
      </c>
      <c r="G49" s="32">
        <f>G42+G38+G20+G4</f>
        <v>0</v>
      </c>
    </row>
    <row r="50" spans="1:7" ht="15.6" x14ac:dyDescent="0.3">
      <c r="A50" s="22"/>
    </row>
  </sheetData>
  <mergeCells count="47">
    <mergeCell ref="A1:D1"/>
    <mergeCell ref="E1:G1"/>
    <mergeCell ref="B48:E48"/>
    <mergeCell ref="B49:E49"/>
    <mergeCell ref="A2:G2"/>
    <mergeCell ref="B44:E44"/>
    <mergeCell ref="B45:E45"/>
    <mergeCell ref="B46:E46"/>
    <mergeCell ref="B47:E47"/>
    <mergeCell ref="B40:E40"/>
    <mergeCell ref="B42:E42"/>
    <mergeCell ref="B43:E43"/>
    <mergeCell ref="B36:E36"/>
    <mergeCell ref="B37:E37"/>
    <mergeCell ref="B38:E38"/>
    <mergeCell ref="B39:E39"/>
    <mergeCell ref="B41:E41"/>
    <mergeCell ref="A5:A16"/>
    <mergeCell ref="B5:E5"/>
    <mergeCell ref="B17:E17"/>
    <mergeCell ref="B18:E18"/>
    <mergeCell ref="B20:E20"/>
    <mergeCell ref="B34:E34"/>
    <mergeCell ref="B35:E35"/>
    <mergeCell ref="B33:E33"/>
    <mergeCell ref="A21:A32"/>
    <mergeCell ref="B3:E3"/>
    <mergeCell ref="B4:E4"/>
    <mergeCell ref="H5:J5"/>
    <mergeCell ref="H21:J21"/>
    <mergeCell ref="B21:E21"/>
    <mergeCell ref="H6:J6"/>
    <mergeCell ref="Q22:S22"/>
    <mergeCell ref="I18:L18"/>
    <mergeCell ref="K21:M21"/>
    <mergeCell ref="Q5:S5"/>
    <mergeCell ref="Q6:S6"/>
    <mergeCell ref="N21:P21"/>
    <mergeCell ref="Q21:S21"/>
    <mergeCell ref="N6:P6"/>
    <mergeCell ref="H22:J22"/>
    <mergeCell ref="I41:J42"/>
    <mergeCell ref="K22:M22"/>
    <mergeCell ref="N22:P22"/>
    <mergeCell ref="K5:M5"/>
    <mergeCell ref="N5:P5"/>
    <mergeCell ref="K6:M6"/>
  </mergeCells>
  <phoneticPr fontId="10" type="noConversion"/>
  <conditionalFormatting sqref="D8:D16">
    <cfRule type="expression" dxfId="31" priority="6" stopIfTrue="1">
      <formula>P8=1</formula>
    </cfRule>
  </conditionalFormatting>
  <conditionalFormatting sqref="B8:B16">
    <cfRule type="expression" dxfId="30" priority="7" stopIfTrue="1">
      <formula>J8=1</formula>
    </cfRule>
  </conditionalFormatting>
  <conditionalFormatting sqref="C8:C16">
    <cfRule type="expression" dxfId="29" priority="8" stopIfTrue="1">
      <formula>M8=1</formula>
    </cfRule>
  </conditionalFormatting>
  <conditionalFormatting sqref="E8:E16">
    <cfRule type="expression" dxfId="28" priority="9" stopIfTrue="1">
      <formula>S8=1</formula>
    </cfRule>
  </conditionalFormatting>
  <conditionalFormatting sqref="B6">
    <cfRule type="expression" dxfId="27" priority="1" stopIfTrue="1">
      <formula>$H$6=1</formula>
    </cfRule>
  </conditionalFormatting>
  <conditionalFormatting sqref="C6">
    <cfRule type="expression" dxfId="26" priority="2" stopIfTrue="1">
      <formula>$K$6=1</formula>
    </cfRule>
  </conditionalFormatting>
  <conditionalFormatting sqref="D6 D22">
    <cfRule type="expression" dxfId="25" priority="3" stopIfTrue="1">
      <formula>$N$6=1</formula>
    </cfRule>
  </conditionalFormatting>
  <conditionalFormatting sqref="E6">
    <cfRule type="expression" dxfId="24" priority="4" stopIfTrue="1">
      <formula>$Q$6=1</formula>
    </cfRule>
  </conditionalFormatting>
  <conditionalFormatting sqref="B17:E17">
    <cfRule type="expression" dxfId="23" priority="5" stopIfTrue="1">
      <formula>$G$17=1</formula>
    </cfRule>
  </conditionalFormatting>
  <conditionalFormatting sqref="B18:E18">
    <cfRule type="expression" dxfId="22" priority="10" stopIfTrue="1">
      <formula>$G$18=2</formula>
    </cfRule>
  </conditionalFormatting>
  <conditionalFormatting sqref="B33:E33">
    <cfRule type="expression" dxfId="21" priority="11" stopIfTrue="1">
      <formula>$G$33=1</formula>
    </cfRule>
  </conditionalFormatting>
  <conditionalFormatting sqref="B34:E34">
    <cfRule type="expression" dxfId="20" priority="12" stopIfTrue="1">
      <formula>$G$34=4</formula>
    </cfRule>
  </conditionalFormatting>
  <conditionalFormatting sqref="B35:E35">
    <cfRule type="expression" dxfId="19" priority="13" stopIfTrue="1">
      <formula>$G$35=1</formula>
    </cfRule>
  </conditionalFormatting>
  <conditionalFormatting sqref="B36:E36">
    <cfRule type="expression" dxfId="18" priority="14" stopIfTrue="1">
      <formula>$G$36=2</formula>
    </cfRule>
  </conditionalFormatting>
  <conditionalFormatting sqref="B37:E37">
    <cfRule type="expression" dxfId="17" priority="15" stopIfTrue="1">
      <formula>$G$37=1</formula>
    </cfRule>
  </conditionalFormatting>
  <conditionalFormatting sqref="B39:C41 E39:E41 D39:D40">
    <cfRule type="expression" dxfId="16" priority="16" stopIfTrue="1">
      <formula>G39=2</formula>
    </cfRule>
  </conditionalFormatting>
  <conditionalFormatting sqref="D41">
    <cfRule type="expression" dxfId="15" priority="39" stopIfTrue="1">
      <formula>#REF!=2</formula>
    </cfRule>
  </conditionalFormatting>
  <conditionalFormatting sqref="B44:E44">
    <cfRule type="expression" dxfId="14" priority="17" stopIfTrue="1">
      <formula>$G$44=4</formula>
    </cfRule>
  </conditionalFormatting>
  <conditionalFormatting sqref="B43:E43">
    <cfRule type="expression" dxfId="13" priority="18" stopIfTrue="1">
      <formula>$G$43=2</formula>
    </cfRule>
  </conditionalFormatting>
  <conditionalFormatting sqref="B45:E45">
    <cfRule type="expression" dxfId="12" priority="19" stopIfTrue="1">
      <formula>$G$45=2</formula>
    </cfRule>
  </conditionalFormatting>
  <conditionalFormatting sqref="B46:E46">
    <cfRule type="expression" dxfId="11" priority="20" stopIfTrue="1">
      <formula>$G$46=4</formula>
    </cfRule>
  </conditionalFormatting>
  <conditionalFormatting sqref="B47:E47">
    <cfRule type="expression" dxfId="10" priority="21" stopIfTrue="1">
      <formula>$G$47=6</formula>
    </cfRule>
  </conditionalFormatting>
  <conditionalFormatting sqref="B48:E48">
    <cfRule type="expression" dxfId="9" priority="22" stopIfTrue="1">
      <formula>$G$48=8</formula>
    </cfRule>
  </conditionalFormatting>
  <conditionalFormatting sqref="J23:J32 M23:M32 P23:P32 S23:T32 J7:J16 M7:M16 P7:P16 S7:T16">
    <cfRule type="cellIs" dxfId="8" priority="46" stopIfTrue="1" operator="equal">
      <formula>1</formula>
    </cfRule>
  </conditionalFormatting>
  <conditionalFormatting sqref="H22:S22 H6:S6 K43:K48">
    <cfRule type="cellIs" dxfId="7" priority="47" stopIfTrue="1" operator="equal">
      <formula>1</formula>
    </cfRule>
  </conditionalFormatting>
  <conditionalFormatting sqref="D23:D32 D7">
    <cfRule type="expression" dxfId="6" priority="73" stopIfTrue="1">
      <formula>P7=1</formula>
    </cfRule>
  </conditionalFormatting>
  <conditionalFormatting sqref="B23:B32 B7">
    <cfRule type="expression" dxfId="5" priority="74" stopIfTrue="1">
      <formula>J7=1</formula>
    </cfRule>
  </conditionalFormatting>
  <conditionalFormatting sqref="C23:C32 C7">
    <cfRule type="expression" dxfId="4" priority="75" stopIfTrue="1">
      <formula>M7=1</formula>
    </cfRule>
  </conditionalFormatting>
  <conditionalFormatting sqref="C22">
    <cfRule type="expression" dxfId="3" priority="76" stopIfTrue="1">
      <formula>$K$6=1</formula>
    </cfRule>
  </conditionalFormatting>
  <conditionalFormatting sqref="B22">
    <cfRule type="expression" dxfId="2" priority="77" stopIfTrue="1">
      <formula>$H$6=1</formula>
    </cfRule>
  </conditionalFormatting>
  <conditionalFormatting sqref="E23:E32 E7">
    <cfRule type="expression" dxfId="1" priority="78" stopIfTrue="1">
      <formula>S7=1</formula>
    </cfRule>
  </conditionalFormatting>
  <conditionalFormatting sqref="E22">
    <cfRule type="expression" dxfId="0" priority="79" stopIfTrue="1">
      <formula>$Q$6=1</formula>
    </cfRule>
  </conditionalFormatting>
  <pageMargins left="0.75" right="0.75" top="1" bottom="1" header="0.5" footer="0.5"/>
  <pageSetup paperSize="9" orientation="portrait" r:id="rId1"/>
  <headerFooter alignWithMargins="0">
    <oddFooter>&amp;C&amp;P</oddFooter>
  </headerFooter>
  <rowBreaks count="2" manualBreakCount="2">
    <brk id="19" max="16383" man="1"/>
    <brk id="32"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7"/>
  <sheetViews>
    <sheetView showGridLines="0" workbookViewId="0">
      <selection activeCell="C12" sqref="C12:N12"/>
    </sheetView>
  </sheetViews>
  <sheetFormatPr defaultRowHeight="13.2" x14ac:dyDescent="0.25"/>
  <cols>
    <col min="1" max="1" width="4.6640625" customWidth="1"/>
    <col min="2" max="2" width="14.5546875" customWidth="1"/>
    <col min="3" max="14" width="5.6640625" customWidth="1"/>
    <col min="15" max="15" width="2.33203125" customWidth="1"/>
    <col min="16" max="16" width="14" customWidth="1"/>
    <col min="17" max="18" width="15.5546875" customWidth="1"/>
    <col min="19" max="19" width="15" customWidth="1"/>
  </cols>
  <sheetData>
    <row r="1" spans="1:19" ht="66" customHeight="1" x14ac:dyDescent="0.25">
      <c r="A1" s="105"/>
      <c r="B1" s="105"/>
      <c r="C1" s="105"/>
      <c r="D1" s="105"/>
      <c r="E1" s="105"/>
      <c r="F1" s="309" t="s">
        <v>228</v>
      </c>
      <c r="G1" s="309"/>
      <c r="H1" s="309"/>
      <c r="I1" s="309"/>
      <c r="J1" s="309"/>
      <c r="K1" s="309"/>
      <c r="L1" s="309"/>
      <c r="M1" s="309"/>
      <c r="N1" s="309"/>
    </row>
    <row r="2" spans="1:19" ht="46.5" customHeight="1" x14ac:dyDescent="0.3">
      <c r="A2" s="313" t="s">
        <v>179</v>
      </c>
      <c r="B2" s="314"/>
      <c r="C2" s="314"/>
      <c r="D2" s="314"/>
      <c r="E2" s="314"/>
      <c r="F2" s="314"/>
      <c r="G2" s="314"/>
      <c r="H2" s="314"/>
      <c r="I2" s="314"/>
      <c r="J2" s="314"/>
      <c r="K2" s="314"/>
      <c r="L2" s="314"/>
      <c r="M2" s="314"/>
      <c r="N2" s="314"/>
      <c r="P2" s="123"/>
      <c r="Q2" s="124" t="s">
        <v>293</v>
      </c>
      <c r="R2" s="124" t="s">
        <v>295</v>
      </c>
    </row>
    <row r="3" spans="1:19" ht="21" customHeight="1" x14ac:dyDescent="0.25">
      <c r="A3" s="307" t="s">
        <v>0</v>
      </c>
      <c r="B3" s="307"/>
      <c r="C3" s="347">
        <f>Avaldus!D4</f>
        <v>0</v>
      </c>
      <c r="D3" s="347"/>
      <c r="E3" s="347"/>
      <c r="F3" s="347"/>
      <c r="G3" s="347"/>
      <c r="H3" s="347"/>
      <c r="I3" s="347"/>
      <c r="J3" s="347"/>
      <c r="K3" s="347"/>
      <c r="L3" s="347"/>
      <c r="M3" s="347"/>
      <c r="N3" s="347"/>
      <c r="P3" s="123" t="s">
        <v>294</v>
      </c>
      <c r="Q3" s="125">
        <f>C9</f>
        <v>0</v>
      </c>
      <c r="R3" s="125">
        <f>Q3</f>
        <v>0</v>
      </c>
    </row>
    <row r="4" spans="1:19" ht="15" customHeight="1" x14ac:dyDescent="0.25">
      <c r="A4" s="307" t="s">
        <v>121</v>
      </c>
      <c r="B4" s="307"/>
      <c r="C4" s="307"/>
      <c r="D4" s="307"/>
      <c r="E4" s="307"/>
      <c r="F4" s="307"/>
      <c r="G4" s="28">
        <f>Avaldus!G5</f>
        <v>0</v>
      </c>
      <c r="H4" s="28">
        <f>Avaldus!H5</f>
        <v>0</v>
      </c>
      <c r="I4" s="28">
        <f>Avaldus!I5</f>
        <v>0</v>
      </c>
      <c r="J4" s="28">
        <f>Avaldus!J5</f>
        <v>0</v>
      </c>
      <c r="K4" s="28">
        <f>Avaldus!K5</f>
        <v>0</v>
      </c>
      <c r="L4" s="28">
        <f>Avaldus!L5</f>
        <v>0</v>
      </c>
      <c r="M4" s="28">
        <f>Avaldus!M5</f>
        <v>0</v>
      </c>
      <c r="N4" s="28">
        <f>Avaldus!N5</f>
        <v>0</v>
      </c>
      <c r="P4" s="123" t="s">
        <v>296</v>
      </c>
      <c r="Q4" s="125">
        <f>Kuludeklaratsioon_2!C9</f>
        <v>0</v>
      </c>
      <c r="R4" s="125">
        <f>Q4+R3</f>
        <v>0</v>
      </c>
    </row>
    <row r="5" spans="1:19" ht="15.75" customHeight="1" x14ac:dyDescent="0.25">
      <c r="A5" s="316" t="s">
        <v>173</v>
      </c>
      <c r="B5" s="317"/>
      <c r="C5" s="82"/>
      <c r="D5" s="82"/>
      <c r="E5" s="82"/>
      <c r="F5" s="82"/>
      <c r="G5" s="82"/>
      <c r="H5" s="82"/>
      <c r="I5" s="82"/>
      <c r="J5" s="82"/>
      <c r="K5" s="82"/>
      <c r="L5" s="82"/>
      <c r="M5" s="82"/>
      <c r="N5" s="82"/>
      <c r="P5" s="123" t="s">
        <v>297</v>
      </c>
      <c r="Q5" s="125">
        <f>Kuludeklaratsioon_3!C9</f>
        <v>0</v>
      </c>
      <c r="R5" s="125">
        <f>Q5+R4</f>
        <v>0</v>
      </c>
    </row>
    <row r="6" spans="1:19" s="39" customFormat="1" ht="13.5" customHeight="1" x14ac:dyDescent="0.25">
      <c r="A6" s="348"/>
      <c r="B6" s="345"/>
      <c r="C6" s="345"/>
      <c r="D6" s="345"/>
      <c r="E6" s="345"/>
      <c r="F6" s="345"/>
      <c r="G6" s="345"/>
      <c r="H6" s="345"/>
      <c r="I6" s="345"/>
      <c r="J6" s="345"/>
      <c r="K6" s="345"/>
      <c r="L6" s="345"/>
      <c r="M6" s="345"/>
      <c r="N6" s="346"/>
      <c r="P6" s="123" t="s">
        <v>298</v>
      </c>
      <c r="Q6" s="126">
        <f>Kuludeklaratsioon_4!C9</f>
        <v>0</v>
      </c>
      <c r="R6" s="125">
        <f>Q6+R5</f>
        <v>0</v>
      </c>
    </row>
    <row r="7" spans="1:19" ht="15" customHeight="1" x14ac:dyDescent="0.25">
      <c r="A7" s="334" t="s">
        <v>208</v>
      </c>
      <c r="B7" s="330"/>
      <c r="C7" s="330"/>
      <c r="D7" s="344" t="s">
        <v>180</v>
      </c>
      <c r="E7" s="344"/>
      <c r="F7" s="344"/>
      <c r="G7" s="345" t="s">
        <v>209</v>
      </c>
      <c r="H7" s="345"/>
      <c r="I7" s="345"/>
      <c r="J7" s="345"/>
      <c r="K7" s="345"/>
      <c r="L7" s="345"/>
      <c r="M7" s="345"/>
      <c r="N7" s="346"/>
      <c r="P7" s="127" t="s">
        <v>22</v>
      </c>
      <c r="Q7" s="128">
        <f>SUM(Q3:Q6)</f>
        <v>0</v>
      </c>
      <c r="R7" s="128">
        <f>R6</f>
        <v>0</v>
      </c>
    </row>
    <row r="8" spans="1:19" ht="7.5" customHeight="1" x14ac:dyDescent="0.25">
      <c r="A8" s="331"/>
      <c r="B8" s="332"/>
      <c r="C8" s="332"/>
      <c r="D8" s="332"/>
      <c r="E8" s="332"/>
      <c r="F8" s="332"/>
      <c r="G8" s="332"/>
      <c r="H8" s="332"/>
      <c r="I8" s="332"/>
      <c r="J8" s="332"/>
      <c r="K8" s="332"/>
      <c r="L8" s="332"/>
      <c r="M8" s="332"/>
      <c r="N8" s="333"/>
      <c r="P8" s="14"/>
      <c r="Q8" s="14"/>
      <c r="R8" s="14"/>
      <c r="S8" s="14"/>
    </row>
    <row r="9" spans="1:19" ht="15" customHeight="1" x14ac:dyDescent="0.25">
      <c r="A9" s="334" t="s">
        <v>210</v>
      </c>
      <c r="B9" s="330"/>
      <c r="C9" s="335">
        <v>0</v>
      </c>
      <c r="D9" s="335"/>
      <c r="E9" s="335"/>
      <c r="F9" s="330" t="s">
        <v>211</v>
      </c>
      <c r="G9" s="330"/>
      <c r="H9" s="330"/>
      <c r="I9" s="330"/>
      <c r="J9" s="330"/>
      <c r="K9" s="330"/>
      <c r="L9" s="330"/>
      <c r="M9" s="330"/>
      <c r="N9" s="336"/>
      <c r="R9" s="122"/>
      <c r="S9" s="122"/>
    </row>
    <row r="10" spans="1:19" ht="7.5" customHeight="1" x14ac:dyDescent="0.25">
      <c r="A10" s="331"/>
      <c r="B10" s="332"/>
      <c r="C10" s="332"/>
      <c r="D10" s="332"/>
      <c r="E10" s="332"/>
      <c r="F10" s="332"/>
      <c r="G10" s="332"/>
      <c r="H10" s="332"/>
      <c r="I10" s="332"/>
      <c r="J10" s="332"/>
      <c r="K10" s="332"/>
      <c r="L10" s="332"/>
      <c r="M10" s="332"/>
      <c r="N10" s="333"/>
      <c r="P10" s="14"/>
      <c r="Q10" s="14"/>
      <c r="R10" s="14"/>
      <c r="S10" s="14"/>
    </row>
    <row r="11" spans="1:19" ht="26.25" customHeight="1" x14ac:dyDescent="0.25">
      <c r="A11" s="337"/>
      <c r="B11" s="338"/>
      <c r="C11" s="330" t="s">
        <v>122</v>
      </c>
      <c r="D11" s="330"/>
      <c r="E11" s="330"/>
      <c r="F11" s="330"/>
      <c r="G11" s="330"/>
      <c r="H11" s="330"/>
      <c r="I11" s="330"/>
      <c r="J11" s="330"/>
      <c r="K11" s="330"/>
      <c r="L11" s="330"/>
      <c r="M11" s="330"/>
      <c r="N11" s="336"/>
    </row>
    <row r="12" spans="1:19" s="14" customFormat="1" ht="21" customHeight="1" x14ac:dyDescent="0.25">
      <c r="A12" s="337"/>
      <c r="B12" s="338"/>
      <c r="C12" s="342" t="s">
        <v>123</v>
      </c>
      <c r="D12" s="342"/>
      <c r="E12" s="342"/>
      <c r="F12" s="342"/>
      <c r="G12" s="342"/>
      <c r="H12" s="342"/>
      <c r="I12" s="342"/>
      <c r="J12" s="342"/>
      <c r="K12" s="342"/>
      <c r="L12" s="342"/>
      <c r="M12" s="342"/>
      <c r="N12" s="343"/>
    </row>
    <row r="13" spans="1:19" s="14" customFormat="1" ht="9" customHeight="1" x14ac:dyDescent="0.25">
      <c r="A13" s="339"/>
      <c r="B13" s="340"/>
      <c r="C13" s="340"/>
      <c r="D13" s="340"/>
      <c r="E13" s="340"/>
      <c r="F13" s="340"/>
      <c r="G13" s="340"/>
      <c r="H13" s="340"/>
      <c r="I13" s="340"/>
      <c r="J13" s="340"/>
      <c r="K13" s="340"/>
      <c r="L13" s="340"/>
      <c r="M13" s="340"/>
      <c r="N13" s="341"/>
    </row>
    <row r="14" spans="1:19" ht="17.25" customHeight="1" x14ac:dyDescent="0.25">
      <c r="A14" s="316" t="s">
        <v>124</v>
      </c>
      <c r="B14" s="317"/>
      <c r="C14" s="317"/>
      <c r="D14" s="317"/>
      <c r="E14" s="317"/>
      <c r="F14" s="317"/>
      <c r="G14" s="317"/>
      <c r="H14" s="317"/>
      <c r="I14" s="330"/>
      <c r="J14" s="330"/>
      <c r="K14" s="317"/>
      <c r="L14" s="317"/>
      <c r="M14" s="317"/>
      <c r="N14" s="318"/>
    </row>
    <row r="15" spans="1:19" ht="32.25" customHeight="1" x14ac:dyDescent="0.25">
      <c r="A15" s="40" t="s">
        <v>125</v>
      </c>
      <c r="B15" s="328" t="s">
        <v>126</v>
      </c>
      <c r="C15" s="329"/>
      <c r="D15" s="329"/>
      <c r="E15" s="329"/>
      <c r="F15" s="329"/>
      <c r="G15" s="329"/>
      <c r="H15" s="329"/>
      <c r="I15" s="349" t="s">
        <v>299</v>
      </c>
      <c r="J15" s="349"/>
      <c r="K15" s="350" t="s">
        <v>128</v>
      </c>
      <c r="L15" s="351"/>
      <c r="M15" s="351"/>
      <c r="N15" s="352"/>
    </row>
    <row r="16" spans="1:19" ht="15" customHeight="1" x14ac:dyDescent="0.25">
      <c r="A16" s="86" t="s">
        <v>55</v>
      </c>
      <c r="B16" s="321" t="s">
        <v>129</v>
      </c>
      <c r="C16" s="322"/>
      <c r="D16" s="322"/>
      <c r="E16" s="322"/>
      <c r="F16" s="322"/>
      <c r="G16" s="322"/>
      <c r="H16" s="322"/>
      <c r="I16" s="319"/>
      <c r="J16" s="319"/>
      <c r="K16" s="319"/>
      <c r="L16" s="319"/>
      <c r="M16" s="319"/>
      <c r="N16" s="319"/>
    </row>
    <row r="17" spans="1:14" s="87" customFormat="1" ht="13.8" x14ac:dyDescent="0.25">
      <c r="A17" s="86" t="s">
        <v>59</v>
      </c>
      <c r="B17" s="321"/>
      <c r="C17" s="322"/>
      <c r="D17" s="322"/>
      <c r="E17" s="322"/>
      <c r="F17" s="322"/>
      <c r="G17" s="322"/>
      <c r="H17" s="323"/>
      <c r="I17" s="319"/>
      <c r="J17" s="319"/>
      <c r="K17" s="319"/>
      <c r="L17" s="319"/>
      <c r="M17" s="319"/>
      <c r="N17" s="319"/>
    </row>
    <row r="18" spans="1:14" s="87" customFormat="1" ht="13.8" x14ac:dyDescent="0.25">
      <c r="A18" s="86" t="s">
        <v>63</v>
      </c>
      <c r="B18" s="321"/>
      <c r="C18" s="322"/>
      <c r="D18" s="322"/>
      <c r="E18" s="322"/>
      <c r="F18" s="322"/>
      <c r="G18" s="322"/>
      <c r="H18" s="323"/>
      <c r="I18" s="319"/>
      <c r="J18" s="319"/>
      <c r="K18" s="319"/>
      <c r="L18" s="319"/>
      <c r="M18" s="319"/>
      <c r="N18" s="319"/>
    </row>
    <row r="19" spans="1:14" s="87" customFormat="1" ht="13.8" x14ac:dyDescent="0.25">
      <c r="A19" s="86" t="s">
        <v>66</v>
      </c>
      <c r="B19" s="321"/>
      <c r="C19" s="322"/>
      <c r="D19" s="322"/>
      <c r="E19" s="322"/>
      <c r="F19" s="322"/>
      <c r="G19" s="322"/>
      <c r="H19" s="323"/>
      <c r="I19" s="319"/>
      <c r="J19" s="319"/>
      <c r="K19" s="319"/>
      <c r="L19" s="319"/>
      <c r="M19" s="319"/>
      <c r="N19" s="319"/>
    </row>
    <row r="20" spans="1:14" s="87" customFormat="1" ht="13.8" x14ac:dyDescent="0.25">
      <c r="A20" s="86" t="s">
        <v>70</v>
      </c>
      <c r="B20" s="83"/>
      <c r="C20" s="84"/>
      <c r="D20" s="84"/>
      <c r="E20" s="84"/>
      <c r="F20" s="84"/>
      <c r="G20" s="84"/>
      <c r="H20" s="85"/>
      <c r="I20" s="319"/>
      <c r="J20" s="319"/>
      <c r="K20" s="319"/>
      <c r="L20" s="319"/>
      <c r="M20" s="319"/>
      <c r="N20" s="319"/>
    </row>
    <row r="21" spans="1:14" s="87" customFormat="1" ht="13.8" x14ac:dyDescent="0.25">
      <c r="A21" s="86" t="s">
        <v>73</v>
      </c>
      <c r="B21" s="321"/>
      <c r="C21" s="322"/>
      <c r="D21" s="322"/>
      <c r="E21" s="322"/>
      <c r="F21" s="322"/>
      <c r="G21" s="322"/>
      <c r="H21" s="323"/>
      <c r="I21" s="319"/>
      <c r="J21" s="319"/>
      <c r="K21" s="319"/>
      <c r="L21" s="319"/>
      <c r="M21" s="319"/>
      <c r="N21" s="319"/>
    </row>
    <row r="22" spans="1:14" s="87" customFormat="1" ht="13.8" x14ac:dyDescent="0.25">
      <c r="A22" s="86" t="s">
        <v>77</v>
      </c>
      <c r="B22" s="321"/>
      <c r="C22" s="322"/>
      <c r="D22" s="322"/>
      <c r="E22" s="322"/>
      <c r="F22" s="322"/>
      <c r="G22" s="322"/>
      <c r="H22" s="323"/>
      <c r="I22" s="319"/>
      <c r="J22" s="319"/>
      <c r="K22" s="319"/>
      <c r="L22" s="319"/>
      <c r="M22" s="319"/>
      <c r="N22" s="319"/>
    </row>
    <row r="23" spans="1:14" s="87" customFormat="1" ht="13.8" x14ac:dyDescent="0.25">
      <c r="A23" s="86" t="s">
        <v>81</v>
      </c>
      <c r="B23" s="321"/>
      <c r="C23" s="322"/>
      <c r="D23" s="322"/>
      <c r="E23" s="322"/>
      <c r="F23" s="322"/>
      <c r="G23" s="322"/>
      <c r="H23" s="323"/>
      <c r="I23" s="319"/>
      <c r="J23" s="319"/>
      <c r="K23" s="319"/>
      <c r="L23" s="319"/>
      <c r="M23" s="319"/>
      <c r="N23" s="319"/>
    </row>
    <row r="24" spans="1:14" s="87" customFormat="1" ht="13.8" x14ac:dyDescent="0.25">
      <c r="A24" s="86" t="s">
        <v>85</v>
      </c>
      <c r="B24" s="321"/>
      <c r="C24" s="322"/>
      <c r="D24" s="322"/>
      <c r="E24" s="322"/>
      <c r="F24" s="322"/>
      <c r="G24" s="322"/>
      <c r="H24" s="323"/>
      <c r="I24" s="319"/>
      <c r="J24" s="319"/>
      <c r="K24" s="319"/>
      <c r="L24" s="319"/>
      <c r="M24" s="319"/>
      <c r="N24" s="319"/>
    </row>
    <row r="25" spans="1:14" s="87" customFormat="1" ht="13.8" x14ac:dyDescent="0.25">
      <c r="A25" s="86" t="s">
        <v>89</v>
      </c>
      <c r="B25" s="321"/>
      <c r="C25" s="322"/>
      <c r="D25" s="322"/>
      <c r="E25" s="322"/>
      <c r="F25" s="322"/>
      <c r="G25" s="322"/>
      <c r="H25" s="323"/>
      <c r="I25" s="319"/>
      <c r="J25" s="319"/>
      <c r="K25" s="319"/>
      <c r="L25" s="319"/>
      <c r="M25" s="319"/>
      <c r="N25" s="319"/>
    </row>
    <row r="26" spans="1:14" s="87" customFormat="1" ht="13.8" x14ac:dyDescent="0.25">
      <c r="A26" s="86" t="s">
        <v>130</v>
      </c>
      <c r="B26" s="321"/>
      <c r="C26" s="322"/>
      <c r="D26" s="322"/>
      <c r="E26" s="322"/>
      <c r="F26" s="322"/>
      <c r="G26" s="322"/>
      <c r="H26" s="323"/>
      <c r="I26" s="319"/>
      <c r="J26" s="319"/>
      <c r="K26" s="319"/>
      <c r="L26" s="319"/>
      <c r="M26" s="319"/>
      <c r="N26" s="319"/>
    </row>
    <row r="27" spans="1:14" ht="32.25" customHeight="1" x14ac:dyDescent="0.25">
      <c r="A27" s="316" t="s">
        <v>212</v>
      </c>
      <c r="B27" s="317"/>
      <c r="C27" s="317"/>
      <c r="D27" s="317"/>
      <c r="E27" s="317"/>
      <c r="F27" s="317"/>
      <c r="G27" s="317"/>
      <c r="H27" s="317"/>
      <c r="I27" s="317"/>
      <c r="J27" s="317"/>
      <c r="K27" s="317"/>
      <c r="L27" s="317"/>
      <c r="M27" s="317"/>
      <c r="N27" s="318"/>
    </row>
    <row r="28" spans="1:14" ht="12" customHeight="1" x14ac:dyDescent="0.25">
      <c r="A28" s="41"/>
      <c r="B28" s="9"/>
      <c r="C28" s="9"/>
      <c r="D28" s="9"/>
      <c r="E28" s="9"/>
      <c r="F28" s="9"/>
      <c r="G28" s="9"/>
      <c r="H28" s="9"/>
      <c r="I28" s="9"/>
      <c r="J28" s="9"/>
      <c r="K28" s="9"/>
      <c r="L28" s="9"/>
      <c r="M28" s="9"/>
      <c r="N28" s="42"/>
    </row>
    <row r="29" spans="1:14" ht="33" customHeight="1" x14ac:dyDescent="0.25">
      <c r="A29" s="324"/>
      <c r="B29" s="324"/>
      <c r="C29" s="324"/>
      <c r="D29" s="324"/>
      <c r="E29" s="324"/>
      <c r="F29" s="324"/>
      <c r="G29" s="325"/>
      <c r="H29" s="326"/>
      <c r="I29" s="326"/>
      <c r="J29" s="326"/>
      <c r="K29" s="326"/>
      <c r="L29" s="326"/>
      <c r="M29" s="326"/>
      <c r="N29" s="327"/>
    </row>
    <row r="30" spans="1:14" ht="15.75" customHeight="1" x14ac:dyDescent="0.25">
      <c r="A30" s="160" t="s">
        <v>174</v>
      </c>
      <c r="B30" s="160"/>
      <c r="C30" s="160"/>
      <c r="D30" s="160"/>
      <c r="E30" s="160"/>
      <c r="F30" s="160"/>
      <c r="G30" s="160" t="s">
        <v>175</v>
      </c>
      <c r="H30" s="160"/>
      <c r="I30" s="160"/>
      <c r="J30" s="160"/>
      <c r="K30" s="160"/>
      <c r="L30" s="160"/>
      <c r="M30" s="160"/>
      <c r="N30" s="160"/>
    </row>
    <row r="31" spans="1:14" ht="18" x14ac:dyDescent="0.25">
      <c r="A31" s="43"/>
      <c r="B31" s="37"/>
      <c r="C31" s="37"/>
      <c r="D31" s="37"/>
      <c r="E31" s="37"/>
      <c r="F31" s="37"/>
      <c r="G31" s="37"/>
      <c r="H31" s="37"/>
      <c r="I31" s="37"/>
      <c r="J31" s="37"/>
      <c r="K31" s="37"/>
      <c r="L31" s="37"/>
      <c r="M31" s="37"/>
      <c r="N31" s="44"/>
    </row>
    <row r="32" spans="1:14" ht="15.75" customHeight="1" x14ac:dyDescent="0.25">
      <c r="A32" s="315"/>
      <c r="B32" s="315"/>
      <c r="C32" s="315"/>
      <c r="D32" s="315"/>
      <c r="E32" s="315"/>
      <c r="F32" s="315"/>
      <c r="G32" s="8"/>
      <c r="H32" s="8"/>
      <c r="I32" s="8"/>
      <c r="J32" s="8"/>
      <c r="K32" s="8"/>
      <c r="L32" s="8"/>
      <c r="M32" s="8"/>
      <c r="N32" s="45"/>
    </row>
    <row r="33" spans="1:14" ht="12.75" customHeight="1" x14ac:dyDescent="0.25">
      <c r="A33" s="160" t="s">
        <v>131</v>
      </c>
      <c r="B33" s="160"/>
      <c r="C33" s="160"/>
      <c r="D33" s="160"/>
      <c r="E33" s="160"/>
      <c r="F33" s="160"/>
      <c r="G33" s="38"/>
      <c r="H33" s="38"/>
      <c r="I33" s="38"/>
      <c r="J33" s="38"/>
      <c r="K33" s="38"/>
      <c r="L33" s="38"/>
      <c r="M33" s="38"/>
      <c r="N33" s="46"/>
    </row>
    <row r="34" spans="1:14" x14ac:dyDescent="0.25">
      <c r="A34" s="47"/>
      <c r="B34" s="48"/>
      <c r="C34" s="48"/>
      <c r="D34" s="48"/>
      <c r="E34" s="48"/>
      <c r="F34" s="48"/>
      <c r="G34" s="48"/>
      <c r="H34" s="48"/>
      <c r="I34" s="48"/>
      <c r="J34" s="48"/>
      <c r="K34" s="48"/>
      <c r="L34" s="48"/>
      <c r="M34" s="48"/>
      <c r="N34" s="49"/>
    </row>
    <row r="35" spans="1:14" ht="15.6" x14ac:dyDescent="0.3">
      <c r="A35" s="1"/>
    </row>
    <row r="36" spans="1:14" x14ac:dyDescent="0.25">
      <c r="A36" s="15"/>
      <c r="B36" s="15"/>
      <c r="C36" s="15"/>
      <c r="D36" s="15"/>
    </row>
    <row r="37" spans="1:14" ht="27.75" customHeight="1" x14ac:dyDescent="0.25">
      <c r="A37" s="320" t="s">
        <v>176</v>
      </c>
      <c r="B37" s="320"/>
      <c r="C37" s="320"/>
      <c r="D37" s="320"/>
      <c r="E37" s="320"/>
      <c r="F37" s="320"/>
      <c r="G37" s="320"/>
      <c r="H37" s="320"/>
      <c r="I37" s="320"/>
      <c r="J37" s="320"/>
      <c r="K37" s="320"/>
      <c r="L37" s="320"/>
      <c r="M37" s="320"/>
      <c r="N37" s="320"/>
    </row>
  </sheetData>
  <sheetProtection formatCells="0" formatRows="0" insertRows="0" deleteRows="0"/>
  <mergeCells count="64">
    <mergeCell ref="K17:N17"/>
    <mergeCell ref="I15:J15"/>
    <mergeCell ref="K15:N15"/>
    <mergeCell ref="I26:J26"/>
    <mergeCell ref="K26:N26"/>
    <mergeCell ref="K22:N22"/>
    <mergeCell ref="I23:J23"/>
    <mergeCell ref="K23:N23"/>
    <mergeCell ref="I24:J24"/>
    <mergeCell ref="K18:N18"/>
    <mergeCell ref="K19:N19"/>
    <mergeCell ref="K16:N16"/>
    <mergeCell ref="G7:N7"/>
    <mergeCell ref="A3:B3"/>
    <mergeCell ref="A5:B5"/>
    <mergeCell ref="A4:F4"/>
    <mergeCell ref="C3:N3"/>
    <mergeCell ref="A6:N6"/>
    <mergeCell ref="F1:N1"/>
    <mergeCell ref="A2:N2"/>
    <mergeCell ref="B15:H15"/>
    <mergeCell ref="A14:N14"/>
    <mergeCell ref="A8:N8"/>
    <mergeCell ref="A9:B9"/>
    <mergeCell ref="C9:E9"/>
    <mergeCell ref="F9:N9"/>
    <mergeCell ref="A12:B12"/>
    <mergeCell ref="A7:C7"/>
    <mergeCell ref="A10:N10"/>
    <mergeCell ref="A13:N13"/>
    <mergeCell ref="C11:N11"/>
    <mergeCell ref="C12:N12"/>
    <mergeCell ref="A11:B11"/>
    <mergeCell ref="D7:F7"/>
    <mergeCell ref="B16:H16"/>
    <mergeCell ref="B17:H17"/>
    <mergeCell ref="B18:H18"/>
    <mergeCell ref="B19:H19"/>
    <mergeCell ref="I18:J18"/>
    <mergeCell ref="I19:J19"/>
    <mergeCell ref="I16:J16"/>
    <mergeCell ref="I17:J17"/>
    <mergeCell ref="B23:H23"/>
    <mergeCell ref="B21:H21"/>
    <mergeCell ref="B22:H22"/>
    <mergeCell ref="I20:J20"/>
    <mergeCell ref="K20:N20"/>
    <mergeCell ref="I21:J21"/>
    <mergeCell ref="K21:N21"/>
    <mergeCell ref="I22:J22"/>
    <mergeCell ref="A33:F33"/>
    <mergeCell ref="A32:F32"/>
    <mergeCell ref="A27:N27"/>
    <mergeCell ref="K24:N24"/>
    <mergeCell ref="A37:N37"/>
    <mergeCell ref="B26:H26"/>
    <mergeCell ref="G30:N30"/>
    <mergeCell ref="A30:F30"/>
    <mergeCell ref="A29:F29"/>
    <mergeCell ref="B24:H24"/>
    <mergeCell ref="B25:H25"/>
    <mergeCell ref="I25:J25"/>
    <mergeCell ref="K25:N25"/>
    <mergeCell ref="G29:N29"/>
  </mergeCells>
  <phoneticPr fontId="10"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670560</xdr:colOff>
                    <xdr:row>10</xdr:row>
                    <xdr:rowOff>7620</xdr:rowOff>
                  </from>
                  <to>
                    <xdr:col>2</xdr:col>
                    <xdr:colOff>0</xdr:colOff>
                    <xdr:row>10</xdr:row>
                    <xdr:rowOff>228600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655320</xdr:colOff>
                    <xdr:row>11</xdr:row>
                    <xdr:rowOff>0</xdr:rowOff>
                  </from>
                  <to>
                    <xdr:col>1</xdr:col>
                    <xdr:colOff>960120</xdr:colOff>
                    <xdr:row>11</xdr:row>
                    <xdr:rowOff>220980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workbookViewId="0">
      <selection activeCell="A10" sqref="A10:N10"/>
    </sheetView>
  </sheetViews>
  <sheetFormatPr defaultRowHeight="13.2" x14ac:dyDescent="0.25"/>
  <cols>
    <col min="1" max="1" width="4.6640625" customWidth="1"/>
    <col min="2" max="2" width="14.5546875" customWidth="1"/>
    <col min="3" max="14" width="5.6640625" customWidth="1"/>
    <col min="15" max="15" width="2" customWidth="1"/>
    <col min="16" max="16" width="14" customWidth="1"/>
    <col min="17" max="18" width="15.5546875" customWidth="1"/>
  </cols>
  <sheetData>
    <row r="1" spans="1:18" ht="66" customHeight="1" x14ac:dyDescent="0.25">
      <c r="A1" s="105"/>
      <c r="B1" s="105"/>
      <c r="C1" s="105"/>
      <c r="D1" s="105"/>
      <c r="E1" s="105"/>
      <c r="F1" s="309" t="s">
        <v>228</v>
      </c>
      <c r="G1" s="309"/>
      <c r="H1" s="309"/>
      <c r="I1" s="309"/>
      <c r="J1" s="309"/>
      <c r="K1" s="309"/>
      <c r="L1" s="309"/>
      <c r="M1" s="309"/>
      <c r="N1" s="309"/>
    </row>
    <row r="2" spans="1:18" ht="46.5" customHeight="1" x14ac:dyDescent="0.3">
      <c r="A2" s="313" t="s">
        <v>179</v>
      </c>
      <c r="B2" s="314"/>
      <c r="C2" s="314"/>
      <c r="D2" s="314"/>
      <c r="E2" s="314"/>
      <c r="F2" s="314"/>
      <c r="G2" s="314"/>
      <c r="H2" s="314"/>
      <c r="I2" s="314"/>
      <c r="J2" s="314"/>
      <c r="K2" s="314"/>
      <c r="L2" s="314"/>
      <c r="M2" s="314"/>
      <c r="N2" s="314"/>
      <c r="P2" s="123"/>
      <c r="Q2" s="124" t="s">
        <v>293</v>
      </c>
      <c r="R2" s="124" t="s">
        <v>295</v>
      </c>
    </row>
    <row r="3" spans="1:18" ht="21" customHeight="1" x14ac:dyDescent="0.25">
      <c r="A3" s="307" t="s">
        <v>0</v>
      </c>
      <c r="B3" s="307"/>
      <c r="C3" s="347">
        <f>Avaldus!D4</f>
        <v>0</v>
      </c>
      <c r="D3" s="347"/>
      <c r="E3" s="347"/>
      <c r="F3" s="347"/>
      <c r="G3" s="347"/>
      <c r="H3" s="347"/>
      <c r="I3" s="347"/>
      <c r="J3" s="347"/>
      <c r="K3" s="347"/>
      <c r="L3" s="347"/>
      <c r="M3" s="347"/>
      <c r="N3" s="347"/>
      <c r="P3" s="123" t="s">
        <v>294</v>
      </c>
      <c r="Q3" s="125">
        <f>Kuludeklaratsioon_1!C9</f>
        <v>0</v>
      </c>
      <c r="R3" s="125">
        <f>Q3</f>
        <v>0</v>
      </c>
    </row>
    <row r="4" spans="1:18" ht="15" customHeight="1" x14ac:dyDescent="0.25">
      <c r="A4" s="307" t="s">
        <v>121</v>
      </c>
      <c r="B4" s="307"/>
      <c r="C4" s="307"/>
      <c r="D4" s="307"/>
      <c r="E4" s="307"/>
      <c r="F4" s="307"/>
      <c r="G4" s="28">
        <f>Avaldus!G5</f>
        <v>0</v>
      </c>
      <c r="H4" s="28">
        <f>Avaldus!H5</f>
        <v>0</v>
      </c>
      <c r="I4" s="28">
        <f>Avaldus!I5</f>
        <v>0</v>
      </c>
      <c r="J4" s="28">
        <f>Avaldus!J5</f>
        <v>0</v>
      </c>
      <c r="K4" s="28">
        <f>Avaldus!K5</f>
        <v>0</v>
      </c>
      <c r="L4" s="28">
        <f>Avaldus!L5</f>
        <v>0</v>
      </c>
      <c r="M4" s="28">
        <f>Avaldus!M5</f>
        <v>0</v>
      </c>
      <c r="N4" s="28">
        <f>Avaldus!N5</f>
        <v>0</v>
      </c>
      <c r="P4" s="123" t="s">
        <v>296</v>
      </c>
      <c r="Q4" s="125">
        <f>Kuludeklaratsioon_2!C9</f>
        <v>0</v>
      </c>
      <c r="R4" s="125">
        <f>Q4+R3</f>
        <v>0</v>
      </c>
    </row>
    <row r="5" spans="1:18" ht="17.25" customHeight="1" x14ac:dyDescent="0.25">
      <c r="A5" s="316" t="s">
        <v>173</v>
      </c>
      <c r="B5" s="317"/>
      <c r="C5" s="129">
        <f>Kuludeklaratsioon_1!C5</f>
        <v>0</v>
      </c>
      <c r="D5" s="129">
        <f>Kuludeklaratsioon_1!D5</f>
        <v>0</v>
      </c>
      <c r="E5" s="129">
        <f>Kuludeklaratsioon_1!E5</f>
        <v>0</v>
      </c>
      <c r="F5" s="129">
        <f>Kuludeklaratsioon_1!F5</f>
        <v>0</v>
      </c>
      <c r="G5" s="129">
        <f>Kuludeklaratsioon_1!G5</f>
        <v>0</v>
      </c>
      <c r="H5" s="129">
        <f>Kuludeklaratsioon_1!H5</f>
        <v>0</v>
      </c>
      <c r="I5" s="129">
        <f>Kuludeklaratsioon_1!I5</f>
        <v>0</v>
      </c>
      <c r="J5" s="129">
        <f>Kuludeklaratsioon_1!J5</f>
        <v>0</v>
      </c>
      <c r="K5" s="129">
        <f>Kuludeklaratsioon_1!K5</f>
        <v>0</v>
      </c>
      <c r="L5" s="129">
        <f>Kuludeklaratsioon_1!L5</f>
        <v>0</v>
      </c>
      <c r="M5" s="129">
        <f>Kuludeklaratsioon_1!M5</f>
        <v>0</v>
      </c>
      <c r="N5" s="129">
        <f>Kuludeklaratsioon_1!N5</f>
        <v>0</v>
      </c>
      <c r="P5" s="123" t="s">
        <v>297</v>
      </c>
      <c r="Q5" s="125">
        <f>Kuludeklaratsioon_3!C9</f>
        <v>0</v>
      </c>
      <c r="R5" s="125">
        <f>Q5+R4</f>
        <v>0</v>
      </c>
    </row>
    <row r="6" spans="1:18" s="39" customFormat="1" ht="11.25" customHeight="1" x14ac:dyDescent="0.25">
      <c r="A6" s="348"/>
      <c r="B6" s="345"/>
      <c r="C6" s="345"/>
      <c r="D6" s="345"/>
      <c r="E6" s="345"/>
      <c r="F6" s="345"/>
      <c r="G6" s="345"/>
      <c r="H6" s="345"/>
      <c r="I6" s="345"/>
      <c r="J6" s="345"/>
      <c r="K6" s="345"/>
      <c r="L6" s="345"/>
      <c r="M6" s="345"/>
      <c r="N6" s="346"/>
      <c r="P6" s="123" t="s">
        <v>298</v>
      </c>
      <c r="Q6" s="126">
        <f>Kuludeklaratsioon_4!C9</f>
        <v>0</v>
      </c>
      <c r="R6" s="125">
        <f>Q6+R5</f>
        <v>0</v>
      </c>
    </row>
    <row r="7" spans="1:18" ht="15" customHeight="1" x14ac:dyDescent="0.25">
      <c r="A7" s="334" t="s">
        <v>208</v>
      </c>
      <c r="B7" s="330"/>
      <c r="C7" s="330"/>
      <c r="D7" s="344" t="s">
        <v>292</v>
      </c>
      <c r="E7" s="344"/>
      <c r="F7" s="344"/>
      <c r="G7" s="345" t="s">
        <v>209</v>
      </c>
      <c r="H7" s="345"/>
      <c r="I7" s="345"/>
      <c r="J7" s="345"/>
      <c r="K7" s="345"/>
      <c r="L7" s="345"/>
      <c r="M7" s="345"/>
      <c r="N7" s="346"/>
      <c r="P7" s="127" t="s">
        <v>22</v>
      </c>
      <c r="Q7" s="128">
        <f>SUM(Q3:Q6)</f>
        <v>0</v>
      </c>
      <c r="R7" s="128">
        <f>R6</f>
        <v>0</v>
      </c>
    </row>
    <row r="8" spans="1:18" ht="7.5" customHeight="1" x14ac:dyDescent="0.25">
      <c r="A8" s="331"/>
      <c r="B8" s="332"/>
      <c r="C8" s="332"/>
      <c r="D8" s="332"/>
      <c r="E8" s="332"/>
      <c r="F8" s="332"/>
      <c r="G8" s="332"/>
      <c r="H8" s="332"/>
      <c r="I8" s="332"/>
      <c r="J8" s="332"/>
      <c r="K8" s="332"/>
      <c r="L8" s="332"/>
      <c r="M8" s="332"/>
      <c r="N8" s="333"/>
      <c r="P8" s="14"/>
      <c r="Q8" s="14"/>
      <c r="R8" s="14"/>
    </row>
    <row r="9" spans="1:18" ht="15" customHeight="1" x14ac:dyDescent="0.25">
      <c r="A9" s="334" t="s">
        <v>210</v>
      </c>
      <c r="B9" s="330"/>
      <c r="C9" s="335">
        <v>0</v>
      </c>
      <c r="D9" s="335"/>
      <c r="E9" s="335"/>
      <c r="F9" s="330" t="s">
        <v>211</v>
      </c>
      <c r="G9" s="330"/>
      <c r="H9" s="330"/>
      <c r="I9" s="330"/>
      <c r="J9" s="330"/>
      <c r="K9" s="330"/>
      <c r="L9" s="330"/>
      <c r="M9" s="330"/>
      <c r="N9" s="336"/>
      <c r="R9" s="122"/>
    </row>
    <row r="10" spans="1:18" ht="7.5" customHeight="1" x14ac:dyDescent="0.25">
      <c r="A10" s="331"/>
      <c r="B10" s="332"/>
      <c r="C10" s="332"/>
      <c r="D10" s="332"/>
      <c r="E10" s="332"/>
      <c r="F10" s="332"/>
      <c r="G10" s="332"/>
      <c r="H10" s="332"/>
      <c r="I10" s="332"/>
      <c r="J10" s="332"/>
      <c r="K10" s="332"/>
      <c r="L10" s="332"/>
      <c r="M10" s="332"/>
      <c r="N10" s="333"/>
      <c r="P10" s="14"/>
      <c r="Q10" s="14"/>
      <c r="R10" s="14"/>
    </row>
    <row r="11" spans="1:18" ht="26.25" customHeight="1" x14ac:dyDescent="0.25">
      <c r="A11" s="337"/>
      <c r="B11" s="338"/>
      <c r="C11" s="330" t="s">
        <v>122</v>
      </c>
      <c r="D11" s="330"/>
      <c r="E11" s="330"/>
      <c r="F11" s="330"/>
      <c r="G11" s="330"/>
      <c r="H11" s="330"/>
      <c r="I11" s="330"/>
      <c r="J11" s="330"/>
      <c r="K11" s="330"/>
      <c r="L11" s="330"/>
      <c r="M11" s="330"/>
      <c r="N11" s="336"/>
    </row>
    <row r="12" spans="1:18" s="14" customFormat="1" ht="21" customHeight="1" x14ac:dyDescent="0.25">
      <c r="A12" s="337"/>
      <c r="B12" s="338"/>
      <c r="C12" s="342" t="s">
        <v>123</v>
      </c>
      <c r="D12" s="342"/>
      <c r="E12" s="342"/>
      <c r="F12" s="342"/>
      <c r="G12" s="342"/>
      <c r="H12" s="342"/>
      <c r="I12" s="342"/>
      <c r="J12" s="342"/>
      <c r="K12" s="342"/>
      <c r="L12" s="342"/>
      <c r="M12" s="342"/>
      <c r="N12" s="343"/>
    </row>
    <row r="13" spans="1:18" s="14" customFormat="1" ht="9" customHeight="1" x14ac:dyDescent="0.25">
      <c r="A13" s="339"/>
      <c r="B13" s="340"/>
      <c r="C13" s="340"/>
      <c r="D13" s="340"/>
      <c r="E13" s="340"/>
      <c r="F13" s="340"/>
      <c r="G13" s="340"/>
      <c r="H13" s="340"/>
      <c r="I13" s="340"/>
      <c r="J13" s="340"/>
      <c r="K13" s="340"/>
      <c r="L13" s="340"/>
      <c r="M13" s="340"/>
      <c r="N13" s="341"/>
    </row>
    <row r="14" spans="1:18" ht="17.25" customHeight="1" x14ac:dyDescent="0.25">
      <c r="A14" s="316" t="s">
        <v>124</v>
      </c>
      <c r="B14" s="317"/>
      <c r="C14" s="317"/>
      <c r="D14" s="317"/>
      <c r="E14" s="317"/>
      <c r="F14" s="317"/>
      <c r="G14" s="317"/>
      <c r="H14" s="317"/>
      <c r="I14" s="317"/>
      <c r="J14" s="317"/>
      <c r="K14" s="317"/>
      <c r="L14" s="317"/>
      <c r="M14" s="317"/>
      <c r="N14" s="318"/>
    </row>
    <row r="15" spans="1:18" ht="32.25" customHeight="1" x14ac:dyDescent="0.25">
      <c r="A15" s="40" t="s">
        <v>125</v>
      </c>
      <c r="B15" s="328" t="s">
        <v>126</v>
      </c>
      <c r="C15" s="329"/>
      <c r="D15" s="329"/>
      <c r="E15" s="329"/>
      <c r="F15" s="329"/>
      <c r="G15" s="329"/>
      <c r="H15" s="353"/>
      <c r="I15" s="354" t="s">
        <v>127</v>
      </c>
      <c r="J15" s="355"/>
      <c r="K15" s="356"/>
      <c r="L15" s="354" t="s">
        <v>128</v>
      </c>
      <c r="M15" s="355"/>
      <c r="N15" s="357"/>
    </row>
    <row r="16" spans="1:18" ht="15" customHeight="1" x14ac:dyDescent="0.25">
      <c r="A16" s="86" t="s">
        <v>55</v>
      </c>
      <c r="B16" s="321" t="s">
        <v>129</v>
      </c>
      <c r="C16" s="322"/>
      <c r="D16" s="322"/>
      <c r="E16" s="322"/>
      <c r="F16" s="322"/>
      <c r="G16" s="322"/>
      <c r="H16" s="322"/>
      <c r="I16" s="319"/>
      <c r="J16" s="319"/>
      <c r="K16" s="319"/>
      <c r="L16" s="319"/>
      <c r="M16" s="319"/>
      <c r="N16" s="319"/>
    </row>
    <row r="17" spans="1:14" s="87" customFormat="1" ht="13.8" x14ac:dyDescent="0.25">
      <c r="A17" s="86" t="s">
        <v>59</v>
      </c>
      <c r="B17" s="321"/>
      <c r="C17" s="322"/>
      <c r="D17" s="322"/>
      <c r="E17" s="322"/>
      <c r="F17" s="322"/>
      <c r="G17" s="322"/>
      <c r="H17" s="323"/>
      <c r="I17" s="319"/>
      <c r="J17" s="319"/>
      <c r="K17" s="319"/>
      <c r="L17" s="319"/>
      <c r="M17" s="319"/>
      <c r="N17" s="319"/>
    </row>
    <row r="18" spans="1:14" s="87" customFormat="1" ht="13.8" x14ac:dyDescent="0.25">
      <c r="A18" s="86" t="s">
        <v>63</v>
      </c>
      <c r="B18" s="321"/>
      <c r="C18" s="322"/>
      <c r="D18" s="322"/>
      <c r="E18" s="322"/>
      <c r="F18" s="322"/>
      <c r="G18" s="322"/>
      <c r="H18" s="323"/>
      <c r="I18" s="319"/>
      <c r="J18" s="319"/>
      <c r="K18" s="319"/>
      <c r="L18" s="319"/>
      <c r="M18" s="319"/>
      <c r="N18" s="319"/>
    </row>
    <row r="19" spans="1:14" s="87" customFormat="1" ht="13.8" x14ac:dyDescent="0.25">
      <c r="A19" s="86" t="s">
        <v>66</v>
      </c>
      <c r="B19" s="321"/>
      <c r="C19" s="322"/>
      <c r="D19" s="322"/>
      <c r="E19" s="322"/>
      <c r="F19" s="322"/>
      <c r="G19" s="322"/>
      <c r="H19" s="323"/>
      <c r="I19" s="319"/>
      <c r="J19" s="319"/>
      <c r="K19" s="319"/>
      <c r="L19" s="319"/>
      <c r="M19" s="319"/>
      <c r="N19" s="319"/>
    </row>
    <row r="20" spans="1:14" s="87" customFormat="1" ht="13.8" x14ac:dyDescent="0.25">
      <c r="A20" s="86" t="s">
        <v>70</v>
      </c>
      <c r="B20" s="83"/>
      <c r="C20" s="84"/>
      <c r="D20" s="84"/>
      <c r="E20" s="84"/>
      <c r="F20" s="84"/>
      <c r="G20" s="84"/>
      <c r="H20" s="85"/>
      <c r="I20" s="358"/>
      <c r="J20" s="359"/>
      <c r="K20" s="360"/>
      <c r="L20" s="361"/>
      <c r="M20" s="359"/>
      <c r="N20" s="360"/>
    </row>
    <row r="21" spans="1:14" s="87" customFormat="1" ht="13.8" x14ac:dyDescent="0.25">
      <c r="A21" s="86" t="s">
        <v>73</v>
      </c>
      <c r="B21" s="321"/>
      <c r="C21" s="322"/>
      <c r="D21" s="322"/>
      <c r="E21" s="322"/>
      <c r="F21" s="322"/>
      <c r="G21" s="322"/>
      <c r="H21" s="323"/>
      <c r="I21" s="319"/>
      <c r="J21" s="319"/>
      <c r="K21" s="319"/>
      <c r="L21" s="319"/>
      <c r="M21" s="319"/>
      <c r="N21" s="319"/>
    </row>
    <row r="22" spans="1:14" s="87" customFormat="1" ht="13.8" x14ac:dyDescent="0.25">
      <c r="A22" s="86" t="s">
        <v>77</v>
      </c>
      <c r="B22" s="321"/>
      <c r="C22" s="322"/>
      <c r="D22" s="322"/>
      <c r="E22" s="322"/>
      <c r="F22" s="322"/>
      <c r="G22" s="322"/>
      <c r="H22" s="323"/>
      <c r="I22" s="319"/>
      <c r="J22" s="319"/>
      <c r="K22" s="319"/>
      <c r="L22" s="319"/>
      <c r="M22" s="319"/>
      <c r="N22" s="319"/>
    </row>
    <row r="23" spans="1:14" s="87" customFormat="1" ht="13.8" x14ac:dyDescent="0.25">
      <c r="A23" s="86" t="s">
        <v>81</v>
      </c>
      <c r="B23" s="321"/>
      <c r="C23" s="322"/>
      <c r="D23" s="322"/>
      <c r="E23" s="322"/>
      <c r="F23" s="322"/>
      <c r="G23" s="322"/>
      <c r="H23" s="323"/>
      <c r="I23" s="319"/>
      <c r="J23" s="319"/>
      <c r="K23" s="319"/>
      <c r="L23" s="319"/>
      <c r="M23" s="319"/>
      <c r="N23" s="319"/>
    </row>
    <row r="24" spans="1:14" s="87" customFormat="1" ht="13.8" x14ac:dyDescent="0.25">
      <c r="A24" s="86" t="s">
        <v>85</v>
      </c>
      <c r="B24" s="321"/>
      <c r="C24" s="322"/>
      <c r="D24" s="322"/>
      <c r="E24" s="322"/>
      <c r="F24" s="322"/>
      <c r="G24" s="322"/>
      <c r="H24" s="323"/>
      <c r="I24" s="319"/>
      <c r="J24" s="319"/>
      <c r="K24" s="319"/>
      <c r="L24" s="319"/>
      <c r="M24" s="319"/>
      <c r="N24" s="319"/>
    </row>
    <row r="25" spans="1:14" s="87" customFormat="1" ht="13.8" x14ac:dyDescent="0.25">
      <c r="A25" s="86" t="s">
        <v>89</v>
      </c>
      <c r="B25" s="321"/>
      <c r="C25" s="322"/>
      <c r="D25" s="322"/>
      <c r="E25" s="322"/>
      <c r="F25" s="322"/>
      <c r="G25" s="322"/>
      <c r="H25" s="323"/>
      <c r="I25" s="319"/>
      <c r="J25" s="319"/>
      <c r="K25" s="319"/>
      <c r="L25" s="319"/>
      <c r="M25" s="319"/>
      <c r="N25" s="319"/>
    </row>
    <row r="26" spans="1:14" s="87" customFormat="1" ht="13.8" x14ac:dyDescent="0.25">
      <c r="A26" s="86" t="s">
        <v>130</v>
      </c>
      <c r="B26" s="321"/>
      <c r="C26" s="322"/>
      <c r="D26" s="322"/>
      <c r="E26" s="322"/>
      <c r="F26" s="322"/>
      <c r="G26" s="322"/>
      <c r="H26" s="323"/>
      <c r="I26" s="319"/>
      <c r="J26" s="319"/>
      <c r="K26" s="319"/>
      <c r="L26" s="319"/>
      <c r="M26" s="319"/>
      <c r="N26" s="319"/>
    </row>
    <row r="27" spans="1:14" ht="32.25" customHeight="1" x14ac:dyDescent="0.25">
      <c r="A27" s="316" t="s">
        <v>212</v>
      </c>
      <c r="B27" s="317"/>
      <c r="C27" s="317"/>
      <c r="D27" s="317"/>
      <c r="E27" s="317"/>
      <c r="F27" s="317"/>
      <c r="G27" s="317"/>
      <c r="H27" s="317"/>
      <c r="I27" s="317"/>
      <c r="J27" s="317"/>
      <c r="K27" s="317"/>
      <c r="L27" s="317"/>
      <c r="M27" s="317"/>
      <c r="N27" s="318"/>
    </row>
    <row r="28" spans="1:14" ht="12" customHeight="1" x14ac:dyDescent="0.25">
      <c r="A28" s="41"/>
      <c r="B28" s="9"/>
      <c r="C28" s="9"/>
      <c r="D28" s="9"/>
      <c r="E28" s="9"/>
      <c r="F28" s="9"/>
      <c r="G28" s="9"/>
      <c r="H28" s="9"/>
      <c r="I28" s="9"/>
      <c r="J28" s="9"/>
      <c r="K28" s="9"/>
      <c r="L28" s="9"/>
      <c r="M28" s="9"/>
      <c r="N28" s="42"/>
    </row>
    <row r="29" spans="1:14" ht="33" customHeight="1" x14ac:dyDescent="0.25">
      <c r="A29" s="324"/>
      <c r="B29" s="324"/>
      <c r="C29" s="324"/>
      <c r="D29" s="324"/>
      <c r="E29" s="324"/>
      <c r="F29" s="324"/>
      <c r="G29" s="325">
        <f>Kuludeklaratsioon_1!G29</f>
        <v>0</v>
      </c>
      <c r="H29" s="326"/>
      <c r="I29" s="326"/>
      <c r="J29" s="326"/>
      <c r="K29" s="326"/>
      <c r="L29" s="326"/>
      <c r="M29" s="326"/>
      <c r="N29" s="327"/>
    </row>
    <row r="30" spans="1:14" ht="15.75" customHeight="1" x14ac:dyDescent="0.25">
      <c r="A30" s="160" t="s">
        <v>174</v>
      </c>
      <c r="B30" s="160"/>
      <c r="C30" s="160"/>
      <c r="D30" s="160"/>
      <c r="E30" s="160"/>
      <c r="F30" s="160"/>
      <c r="G30" s="160" t="s">
        <v>175</v>
      </c>
      <c r="H30" s="160"/>
      <c r="I30" s="160"/>
      <c r="J30" s="160"/>
      <c r="K30" s="160"/>
      <c r="L30" s="160"/>
      <c r="M30" s="160"/>
      <c r="N30" s="160"/>
    </row>
    <row r="31" spans="1:14" ht="18" x14ac:dyDescent="0.25">
      <c r="A31" s="43"/>
      <c r="B31" s="37"/>
      <c r="C31" s="37"/>
      <c r="D31" s="37"/>
      <c r="E31" s="37"/>
      <c r="F31" s="37"/>
      <c r="G31" s="37"/>
      <c r="H31" s="37"/>
      <c r="I31" s="37"/>
      <c r="J31" s="37"/>
      <c r="K31" s="37"/>
      <c r="L31" s="37"/>
      <c r="M31" s="37"/>
      <c r="N31" s="44"/>
    </row>
    <row r="32" spans="1:14" ht="15.75" customHeight="1" x14ac:dyDescent="0.25">
      <c r="A32" s="315"/>
      <c r="B32" s="315"/>
      <c r="C32" s="315"/>
      <c r="D32" s="315"/>
      <c r="E32" s="315"/>
      <c r="F32" s="315"/>
      <c r="G32" s="8"/>
      <c r="H32" s="8"/>
      <c r="I32" s="8"/>
      <c r="J32" s="8"/>
      <c r="K32" s="8"/>
      <c r="L32" s="8"/>
      <c r="M32" s="8"/>
      <c r="N32" s="45"/>
    </row>
    <row r="33" spans="1:14" ht="12.75" customHeight="1" x14ac:dyDescent="0.25">
      <c r="A33" s="160" t="s">
        <v>131</v>
      </c>
      <c r="B33" s="160"/>
      <c r="C33" s="160"/>
      <c r="D33" s="160"/>
      <c r="E33" s="160"/>
      <c r="F33" s="160"/>
      <c r="G33" s="38"/>
      <c r="H33" s="38"/>
      <c r="I33" s="38"/>
      <c r="J33" s="38"/>
      <c r="K33" s="38"/>
      <c r="L33" s="38"/>
      <c r="M33" s="38"/>
      <c r="N33" s="46"/>
    </row>
    <row r="34" spans="1:14" x14ac:dyDescent="0.25">
      <c r="A34" s="47"/>
      <c r="B34" s="48"/>
      <c r="C34" s="48"/>
      <c r="D34" s="48"/>
      <c r="E34" s="48"/>
      <c r="F34" s="48"/>
      <c r="G34" s="48"/>
      <c r="H34" s="48"/>
      <c r="I34" s="48"/>
      <c r="J34" s="48"/>
      <c r="K34" s="48"/>
      <c r="L34" s="48"/>
      <c r="M34" s="48"/>
      <c r="N34" s="49"/>
    </row>
    <row r="35" spans="1:14" ht="15.6" x14ac:dyDescent="0.3">
      <c r="A35" s="1"/>
    </row>
    <row r="36" spans="1:14" x14ac:dyDescent="0.25">
      <c r="A36" s="15"/>
      <c r="B36" s="15"/>
      <c r="C36" s="15"/>
      <c r="D36" s="15"/>
    </row>
    <row r="37" spans="1:14" ht="27.75" customHeight="1" x14ac:dyDescent="0.25">
      <c r="A37" s="320" t="s">
        <v>176</v>
      </c>
      <c r="B37" s="320"/>
      <c r="C37" s="320"/>
      <c r="D37" s="320"/>
      <c r="E37" s="320"/>
      <c r="F37" s="320"/>
      <c r="G37" s="320"/>
      <c r="H37" s="320"/>
      <c r="I37" s="320"/>
      <c r="J37" s="320"/>
      <c r="K37" s="320"/>
      <c r="L37" s="320"/>
      <c r="M37" s="320"/>
      <c r="N37" s="320"/>
    </row>
  </sheetData>
  <mergeCells count="64">
    <mergeCell ref="A32:F32"/>
    <mergeCell ref="A33:F33"/>
    <mergeCell ref="A37:N37"/>
    <mergeCell ref="A29:F29"/>
    <mergeCell ref="G29:N29"/>
    <mergeCell ref="A30:F30"/>
    <mergeCell ref="G30:N30"/>
    <mergeCell ref="B26:H26"/>
    <mergeCell ref="I26:K26"/>
    <mergeCell ref="L26:N26"/>
    <mergeCell ref="A27:N27"/>
    <mergeCell ref="B24:H24"/>
    <mergeCell ref="I24:K24"/>
    <mergeCell ref="L24:N24"/>
    <mergeCell ref="B25:H25"/>
    <mergeCell ref="I25:K25"/>
    <mergeCell ref="L25:N25"/>
    <mergeCell ref="B22:H22"/>
    <mergeCell ref="I22:K22"/>
    <mergeCell ref="L22:N22"/>
    <mergeCell ref="B23:H23"/>
    <mergeCell ref="I23:K23"/>
    <mergeCell ref="L23:N23"/>
    <mergeCell ref="I20:K20"/>
    <mergeCell ref="L20:N20"/>
    <mergeCell ref="B21:H21"/>
    <mergeCell ref="I21:K21"/>
    <mergeCell ref="L21:N21"/>
    <mergeCell ref="B18:H18"/>
    <mergeCell ref="I18:K18"/>
    <mergeCell ref="L18:N18"/>
    <mergeCell ref="B19:H19"/>
    <mergeCell ref="I19:K19"/>
    <mergeCell ref="L19:N19"/>
    <mergeCell ref="B16:H16"/>
    <mergeCell ref="I16:K16"/>
    <mergeCell ref="L16:N16"/>
    <mergeCell ref="B17:H17"/>
    <mergeCell ref="I17:K17"/>
    <mergeCell ref="L17:N17"/>
    <mergeCell ref="A13:N13"/>
    <mergeCell ref="A9:B9"/>
    <mergeCell ref="C9:E9"/>
    <mergeCell ref="F9:N9"/>
    <mergeCell ref="B15:H15"/>
    <mergeCell ref="I15:K15"/>
    <mergeCell ref="L15:N15"/>
    <mergeCell ref="A10:N10"/>
    <mergeCell ref="A11:B11"/>
    <mergeCell ref="C11:N11"/>
    <mergeCell ref="A12:B12"/>
    <mergeCell ref="C12:N12"/>
    <mergeCell ref="A14:N14"/>
    <mergeCell ref="F1:N1"/>
    <mergeCell ref="A2:N2"/>
    <mergeCell ref="A3:B3"/>
    <mergeCell ref="C3:N3"/>
    <mergeCell ref="A8:N8"/>
    <mergeCell ref="A4:F4"/>
    <mergeCell ref="A5:B5"/>
    <mergeCell ref="A6:N6"/>
    <mergeCell ref="A7:C7"/>
    <mergeCell ref="D7:F7"/>
    <mergeCell ref="G7:N7"/>
  </mergeCells>
  <phoneticPr fontId="10"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670560</xdr:colOff>
                    <xdr:row>10</xdr:row>
                    <xdr:rowOff>7620</xdr:rowOff>
                  </from>
                  <to>
                    <xdr:col>2</xdr:col>
                    <xdr:colOff>0</xdr:colOff>
                    <xdr:row>10</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655320</xdr:colOff>
                    <xdr:row>11</xdr:row>
                    <xdr:rowOff>0</xdr:rowOff>
                  </from>
                  <to>
                    <xdr:col>1</xdr:col>
                    <xdr:colOff>960120</xdr:colOff>
                    <xdr:row>11</xdr:row>
                    <xdr:rowOff>220980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workbookViewId="0">
      <selection activeCell="A10" sqref="A10:N10"/>
    </sheetView>
  </sheetViews>
  <sheetFormatPr defaultRowHeight="13.2" x14ac:dyDescent="0.25"/>
  <cols>
    <col min="1" max="1" width="4.6640625" customWidth="1"/>
    <col min="2" max="2" width="14.5546875" customWidth="1"/>
    <col min="3" max="14" width="5.6640625" customWidth="1"/>
    <col min="15" max="15" width="2" customWidth="1"/>
    <col min="16" max="16" width="14" customWidth="1"/>
    <col min="17" max="18" width="15.5546875" customWidth="1"/>
  </cols>
  <sheetData>
    <row r="1" spans="1:18" ht="66" customHeight="1" x14ac:dyDescent="0.25">
      <c r="A1" s="105"/>
      <c r="B1" s="105"/>
      <c r="C1" s="105"/>
      <c r="D1" s="105"/>
      <c r="E1" s="105"/>
      <c r="F1" s="309" t="s">
        <v>228</v>
      </c>
      <c r="G1" s="309"/>
      <c r="H1" s="309"/>
      <c r="I1" s="309"/>
      <c r="J1" s="309"/>
      <c r="K1" s="309"/>
      <c r="L1" s="309"/>
      <c r="M1" s="309"/>
      <c r="N1" s="309"/>
    </row>
    <row r="2" spans="1:18" ht="46.5" customHeight="1" x14ac:dyDescent="0.3">
      <c r="A2" s="313" t="s">
        <v>179</v>
      </c>
      <c r="B2" s="314"/>
      <c r="C2" s="314"/>
      <c r="D2" s="314"/>
      <c r="E2" s="314"/>
      <c r="F2" s="314"/>
      <c r="G2" s="314"/>
      <c r="H2" s="314"/>
      <c r="I2" s="314"/>
      <c r="J2" s="314"/>
      <c r="K2" s="314"/>
      <c r="L2" s="314"/>
      <c r="M2" s="314"/>
      <c r="N2" s="314"/>
      <c r="P2" s="123"/>
      <c r="Q2" s="124" t="s">
        <v>293</v>
      </c>
      <c r="R2" s="124" t="s">
        <v>295</v>
      </c>
    </row>
    <row r="3" spans="1:18" ht="21" customHeight="1" x14ac:dyDescent="0.25">
      <c r="A3" s="307" t="s">
        <v>0</v>
      </c>
      <c r="B3" s="307"/>
      <c r="C3" s="347">
        <f>Avaldus!D4</f>
        <v>0</v>
      </c>
      <c r="D3" s="347"/>
      <c r="E3" s="347"/>
      <c r="F3" s="347"/>
      <c r="G3" s="347"/>
      <c r="H3" s="347"/>
      <c r="I3" s="347"/>
      <c r="J3" s="347"/>
      <c r="K3" s="347"/>
      <c r="L3" s="347"/>
      <c r="M3" s="347"/>
      <c r="N3" s="347"/>
      <c r="P3" s="123" t="s">
        <v>294</v>
      </c>
      <c r="Q3" s="125">
        <f>Kuludeklaratsioon_1!C9</f>
        <v>0</v>
      </c>
      <c r="R3" s="125">
        <f>Q3</f>
        <v>0</v>
      </c>
    </row>
    <row r="4" spans="1:18" ht="15" customHeight="1" x14ac:dyDescent="0.25">
      <c r="A4" s="307" t="s">
        <v>121</v>
      </c>
      <c r="B4" s="307"/>
      <c r="C4" s="307"/>
      <c r="D4" s="307"/>
      <c r="E4" s="307"/>
      <c r="F4" s="307"/>
      <c r="G4" s="28">
        <f>Avaldus!G5</f>
        <v>0</v>
      </c>
      <c r="H4" s="28">
        <f>Avaldus!H5</f>
        <v>0</v>
      </c>
      <c r="I4" s="28">
        <f>Avaldus!I5</f>
        <v>0</v>
      </c>
      <c r="J4" s="28">
        <f>Avaldus!J5</f>
        <v>0</v>
      </c>
      <c r="K4" s="28">
        <f>Avaldus!K5</f>
        <v>0</v>
      </c>
      <c r="L4" s="28">
        <f>Avaldus!L5</f>
        <v>0</v>
      </c>
      <c r="M4" s="28">
        <f>Avaldus!M5</f>
        <v>0</v>
      </c>
      <c r="N4" s="28">
        <f>Avaldus!N5</f>
        <v>0</v>
      </c>
      <c r="P4" s="123" t="s">
        <v>296</v>
      </c>
      <c r="Q4" s="125">
        <f>Kuludeklaratsioon_2!C9</f>
        <v>0</v>
      </c>
      <c r="R4" s="125">
        <f>Q4+R3</f>
        <v>0</v>
      </c>
    </row>
    <row r="5" spans="1:18" ht="17.25" customHeight="1" x14ac:dyDescent="0.25">
      <c r="A5" s="316" t="s">
        <v>173</v>
      </c>
      <c r="B5" s="317"/>
      <c r="C5" s="129">
        <f>Kuludeklaratsioon_1!C5</f>
        <v>0</v>
      </c>
      <c r="D5" s="129">
        <f>Kuludeklaratsioon_1!D5</f>
        <v>0</v>
      </c>
      <c r="E5" s="129">
        <f>Kuludeklaratsioon_1!E5</f>
        <v>0</v>
      </c>
      <c r="F5" s="129">
        <f>Kuludeklaratsioon_1!F5</f>
        <v>0</v>
      </c>
      <c r="G5" s="129">
        <f>Kuludeklaratsioon_1!G5</f>
        <v>0</v>
      </c>
      <c r="H5" s="129">
        <f>Kuludeklaratsioon_1!H5</f>
        <v>0</v>
      </c>
      <c r="I5" s="129">
        <f>Kuludeklaratsioon_1!I5</f>
        <v>0</v>
      </c>
      <c r="J5" s="129">
        <f>Kuludeklaratsioon_1!J5</f>
        <v>0</v>
      </c>
      <c r="K5" s="129">
        <f>Kuludeklaratsioon_1!K5</f>
        <v>0</v>
      </c>
      <c r="L5" s="129">
        <f>Kuludeklaratsioon_1!L5</f>
        <v>0</v>
      </c>
      <c r="M5" s="129">
        <f>Kuludeklaratsioon_1!M5</f>
        <v>0</v>
      </c>
      <c r="N5" s="129">
        <f>Kuludeklaratsioon_1!N5</f>
        <v>0</v>
      </c>
      <c r="P5" s="123" t="s">
        <v>297</v>
      </c>
      <c r="Q5" s="125">
        <f>Kuludeklaratsioon_3!C9</f>
        <v>0</v>
      </c>
      <c r="R5" s="125">
        <f>Q5+R4</f>
        <v>0</v>
      </c>
    </row>
    <row r="6" spans="1:18" s="39" customFormat="1" ht="11.25" customHeight="1" x14ac:dyDescent="0.25">
      <c r="A6" s="348"/>
      <c r="B6" s="345"/>
      <c r="C6" s="345"/>
      <c r="D6" s="345"/>
      <c r="E6" s="345"/>
      <c r="F6" s="345"/>
      <c r="G6" s="345"/>
      <c r="H6" s="345"/>
      <c r="I6" s="345"/>
      <c r="J6" s="345"/>
      <c r="K6" s="345"/>
      <c r="L6" s="345"/>
      <c r="M6" s="345"/>
      <c r="N6" s="346"/>
      <c r="P6" s="123" t="s">
        <v>298</v>
      </c>
      <c r="Q6" s="126">
        <f>Kuludeklaratsioon_4!C9</f>
        <v>0</v>
      </c>
      <c r="R6" s="125">
        <f>Q6+R5</f>
        <v>0</v>
      </c>
    </row>
    <row r="7" spans="1:18" ht="15" customHeight="1" x14ac:dyDescent="0.25">
      <c r="A7" s="334" t="s">
        <v>208</v>
      </c>
      <c r="B7" s="330"/>
      <c r="C7" s="330"/>
      <c r="D7" s="344" t="s">
        <v>291</v>
      </c>
      <c r="E7" s="344"/>
      <c r="F7" s="344"/>
      <c r="G7" s="345" t="s">
        <v>209</v>
      </c>
      <c r="H7" s="345"/>
      <c r="I7" s="345"/>
      <c r="J7" s="345"/>
      <c r="K7" s="345"/>
      <c r="L7" s="345"/>
      <c r="M7" s="345"/>
      <c r="N7" s="346"/>
      <c r="P7" s="127" t="s">
        <v>22</v>
      </c>
      <c r="Q7" s="128">
        <f>SUM(Q3:Q6)</f>
        <v>0</v>
      </c>
      <c r="R7" s="128">
        <f>R6</f>
        <v>0</v>
      </c>
    </row>
    <row r="8" spans="1:18" ht="7.5" customHeight="1" x14ac:dyDescent="0.25">
      <c r="A8" s="331"/>
      <c r="B8" s="332"/>
      <c r="C8" s="332"/>
      <c r="D8" s="332"/>
      <c r="E8" s="332"/>
      <c r="F8" s="332"/>
      <c r="G8" s="332"/>
      <c r="H8" s="332"/>
      <c r="I8" s="332"/>
      <c r="J8" s="332"/>
      <c r="K8" s="332"/>
      <c r="L8" s="332"/>
      <c r="M8" s="332"/>
      <c r="N8" s="333"/>
      <c r="P8" s="14"/>
      <c r="Q8" s="14"/>
      <c r="R8" s="14"/>
    </row>
    <row r="9" spans="1:18" ht="15" customHeight="1" x14ac:dyDescent="0.25">
      <c r="A9" s="334" t="s">
        <v>210</v>
      </c>
      <c r="B9" s="330"/>
      <c r="C9" s="335">
        <v>0</v>
      </c>
      <c r="D9" s="335"/>
      <c r="E9" s="335"/>
      <c r="F9" s="330" t="s">
        <v>211</v>
      </c>
      <c r="G9" s="330"/>
      <c r="H9" s="330"/>
      <c r="I9" s="330"/>
      <c r="J9" s="330"/>
      <c r="K9" s="330"/>
      <c r="L9" s="330"/>
      <c r="M9" s="330"/>
      <c r="N9" s="336"/>
      <c r="R9" s="122"/>
    </row>
    <row r="10" spans="1:18" ht="7.5" customHeight="1" x14ac:dyDescent="0.25">
      <c r="A10" s="331"/>
      <c r="B10" s="332"/>
      <c r="C10" s="332"/>
      <c r="D10" s="332"/>
      <c r="E10" s="332"/>
      <c r="F10" s="332"/>
      <c r="G10" s="332"/>
      <c r="H10" s="332"/>
      <c r="I10" s="332"/>
      <c r="J10" s="332"/>
      <c r="K10" s="332"/>
      <c r="L10" s="332"/>
      <c r="M10" s="332"/>
      <c r="N10" s="333"/>
      <c r="P10" s="14"/>
      <c r="Q10" s="14"/>
      <c r="R10" s="14"/>
    </row>
    <row r="11" spans="1:18" ht="26.25" customHeight="1" x14ac:dyDescent="0.25">
      <c r="A11" s="337"/>
      <c r="B11" s="338"/>
      <c r="C11" s="330" t="s">
        <v>122</v>
      </c>
      <c r="D11" s="330"/>
      <c r="E11" s="330"/>
      <c r="F11" s="330"/>
      <c r="G11" s="330"/>
      <c r="H11" s="330"/>
      <c r="I11" s="330"/>
      <c r="J11" s="330"/>
      <c r="K11" s="330"/>
      <c r="L11" s="330"/>
      <c r="M11" s="330"/>
      <c r="N11" s="336"/>
    </row>
    <row r="12" spans="1:18" s="14" customFormat="1" ht="21" customHeight="1" x14ac:dyDescent="0.25">
      <c r="A12" s="337"/>
      <c r="B12" s="338"/>
      <c r="C12" s="342" t="s">
        <v>123</v>
      </c>
      <c r="D12" s="342"/>
      <c r="E12" s="342"/>
      <c r="F12" s="342"/>
      <c r="G12" s="342"/>
      <c r="H12" s="342"/>
      <c r="I12" s="342"/>
      <c r="J12" s="342"/>
      <c r="K12" s="342"/>
      <c r="L12" s="342"/>
      <c r="M12" s="342"/>
      <c r="N12" s="343"/>
    </row>
    <row r="13" spans="1:18" s="14" customFormat="1" ht="9" customHeight="1" x14ac:dyDescent="0.25">
      <c r="A13" s="339"/>
      <c r="B13" s="340"/>
      <c r="C13" s="340"/>
      <c r="D13" s="340"/>
      <c r="E13" s="340"/>
      <c r="F13" s="340"/>
      <c r="G13" s="340"/>
      <c r="H13" s="340"/>
      <c r="I13" s="340"/>
      <c r="J13" s="340"/>
      <c r="K13" s="340"/>
      <c r="L13" s="340"/>
      <c r="M13" s="340"/>
      <c r="N13" s="341"/>
    </row>
    <row r="14" spans="1:18" ht="17.25" customHeight="1" x14ac:dyDescent="0.25">
      <c r="A14" s="316" t="s">
        <v>124</v>
      </c>
      <c r="B14" s="317"/>
      <c r="C14" s="317"/>
      <c r="D14" s="317"/>
      <c r="E14" s="317"/>
      <c r="F14" s="317"/>
      <c r="G14" s="317"/>
      <c r="H14" s="317"/>
      <c r="I14" s="317"/>
      <c r="J14" s="317"/>
      <c r="K14" s="317"/>
      <c r="L14" s="317"/>
      <c r="M14" s="317"/>
      <c r="N14" s="318"/>
    </row>
    <row r="15" spans="1:18" ht="32.25" customHeight="1" x14ac:dyDescent="0.25">
      <c r="A15" s="40" t="s">
        <v>125</v>
      </c>
      <c r="B15" s="328" t="s">
        <v>126</v>
      </c>
      <c r="C15" s="329"/>
      <c r="D15" s="329"/>
      <c r="E15" s="329"/>
      <c r="F15" s="329"/>
      <c r="G15" s="329"/>
      <c r="H15" s="353"/>
      <c r="I15" s="354" t="s">
        <v>127</v>
      </c>
      <c r="J15" s="355"/>
      <c r="K15" s="356"/>
      <c r="L15" s="354" t="s">
        <v>128</v>
      </c>
      <c r="M15" s="355"/>
      <c r="N15" s="357"/>
    </row>
    <row r="16" spans="1:18" ht="15" customHeight="1" x14ac:dyDescent="0.25">
      <c r="A16" s="86" t="s">
        <v>55</v>
      </c>
      <c r="B16" s="321" t="s">
        <v>129</v>
      </c>
      <c r="C16" s="322"/>
      <c r="D16" s="322"/>
      <c r="E16" s="322"/>
      <c r="F16" s="322"/>
      <c r="G16" s="322"/>
      <c r="H16" s="322"/>
      <c r="I16" s="319"/>
      <c r="J16" s="319"/>
      <c r="K16" s="319"/>
      <c r="L16" s="319"/>
      <c r="M16" s="319"/>
      <c r="N16" s="319"/>
    </row>
    <row r="17" spans="1:14" s="87" customFormat="1" ht="13.8" x14ac:dyDescent="0.25">
      <c r="A17" s="86" t="s">
        <v>59</v>
      </c>
      <c r="B17" s="321"/>
      <c r="C17" s="322"/>
      <c r="D17" s="322"/>
      <c r="E17" s="322"/>
      <c r="F17" s="322"/>
      <c r="G17" s="322"/>
      <c r="H17" s="323"/>
      <c r="I17" s="319"/>
      <c r="J17" s="319"/>
      <c r="K17" s="319"/>
      <c r="L17" s="319"/>
      <c r="M17" s="319"/>
      <c r="N17" s="319"/>
    </row>
    <row r="18" spans="1:14" s="87" customFormat="1" ht="13.8" x14ac:dyDescent="0.25">
      <c r="A18" s="86" t="s">
        <v>63</v>
      </c>
      <c r="B18" s="321"/>
      <c r="C18" s="322"/>
      <c r="D18" s="322"/>
      <c r="E18" s="322"/>
      <c r="F18" s="322"/>
      <c r="G18" s="322"/>
      <c r="H18" s="323"/>
      <c r="I18" s="319"/>
      <c r="J18" s="319"/>
      <c r="K18" s="319"/>
      <c r="L18" s="319"/>
      <c r="M18" s="319"/>
      <c r="N18" s="319"/>
    </row>
    <row r="19" spans="1:14" s="87" customFormat="1" ht="13.8" x14ac:dyDescent="0.25">
      <c r="A19" s="86" t="s">
        <v>66</v>
      </c>
      <c r="B19" s="321"/>
      <c r="C19" s="322"/>
      <c r="D19" s="322"/>
      <c r="E19" s="322"/>
      <c r="F19" s="322"/>
      <c r="G19" s="322"/>
      <c r="H19" s="323"/>
      <c r="I19" s="319"/>
      <c r="J19" s="319"/>
      <c r="K19" s="319"/>
      <c r="L19" s="319"/>
      <c r="M19" s="319"/>
      <c r="N19" s="319"/>
    </row>
    <row r="20" spans="1:14" s="87" customFormat="1" ht="13.8" x14ac:dyDescent="0.25">
      <c r="A20" s="86" t="s">
        <v>70</v>
      </c>
      <c r="B20" s="83"/>
      <c r="C20" s="84"/>
      <c r="D20" s="84"/>
      <c r="E20" s="84"/>
      <c r="F20" s="84"/>
      <c r="G20" s="84"/>
      <c r="H20" s="85"/>
      <c r="I20" s="358"/>
      <c r="J20" s="359"/>
      <c r="K20" s="360"/>
      <c r="L20" s="361"/>
      <c r="M20" s="359"/>
      <c r="N20" s="360"/>
    </row>
    <row r="21" spans="1:14" s="87" customFormat="1" ht="13.8" x14ac:dyDescent="0.25">
      <c r="A21" s="86" t="s">
        <v>73</v>
      </c>
      <c r="B21" s="321"/>
      <c r="C21" s="322"/>
      <c r="D21" s="322"/>
      <c r="E21" s="322"/>
      <c r="F21" s="322"/>
      <c r="G21" s="322"/>
      <c r="H21" s="323"/>
      <c r="I21" s="319"/>
      <c r="J21" s="319"/>
      <c r="K21" s="319"/>
      <c r="L21" s="319"/>
      <c r="M21" s="319"/>
      <c r="N21" s="319"/>
    </row>
    <row r="22" spans="1:14" s="87" customFormat="1" ht="13.8" x14ac:dyDescent="0.25">
      <c r="A22" s="86" t="s">
        <v>77</v>
      </c>
      <c r="B22" s="321"/>
      <c r="C22" s="322"/>
      <c r="D22" s="322"/>
      <c r="E22" s="322"/>
      <c r="F22" s="322"/>
      <c r="G22" s="322"/>
      <c r="H22" s="323"/>
      <c r="I22" s="319"/>
      <c r="J22" s="319"/>
      <c r="K22" s="319"/>
      <c r="L22" s="319"/>
      <c r="M22" s="319"/>
      <c r="N22" s="319"/>
    </row>
    <row r="23" spans="1:14" s="87" customFormat="1" ht="13.8" x14ac:dyDescent="0.25">
      <c r="A23" s="86" t="s">
        <v>81</v>
      </c>
      <c r="B23" s="321"/>
      <c r="C23" s="322"/>
      <c r="D23" s="322"/>
      <c r="E23" s="322"/>
      <c r="F23" s="322"/>
      <c r="G23" s="322"/>
      <c r="H23" s="323"/>
      <c r="I23" s="319"/>
      <c r="J23" s="319"/>
      <c r="K23" s="319"/>
      <c r="L23" s="319"/>
      <c r="M23" s="319"/>
      <c r="N23" s="319"/>
    </row>
    <row r="24" spans="1:14" s="87" customFormat="1" ht="13.8" x14ac:dyDescent="0.25">
      <c r="A24" s="86" t="s">
        <v>85</v>
      </c>
      <c r="B24" s="321"/>
      <c r="C24" s="322"/>
      <c r="D24" s="322"/>
      <c r="E24" s="322"/>
      <c r="F24" s="322"/>
      <c r="G24" s="322"/>
      <c r="H24" s="323"/>
      <c r="I24" s="319"/>
      <c r="J24" s="319"/>
      <c r="K24" s="319"/>
      <c r="L24" s="319"/>
      <c r="M24" s="319"/>
      <c r="N24" s="319"/>
    </row>
    <row r="25" spans="1:14" s="87" customFormat="1" ht="13.8" x14ac:dyDescent="0.25">
      <c r="A25" s="86" t="s">
        <v>89</v>
      </c>
      <c r="B25" s="321"/>
      <c r="C25" s="322"/>
      <c r="D25" s="322"/>
      <c r="E25" s="322"/>
      <c r="F25" s="322"/>
      <c r="G25" s="322"/>
      <c r="H25" s="323"/>
      <c r="I25" s="319"/>
      <c r="J25" s="319"/>
      <c r="K25" s="319"/>
      <c r="L25" s="319"/>
      <c r="M25" s="319"/>
      <c r="N25" s="319"/>
    </row>
    <row r="26" spans="1:14" s="87" customFormat="1" ht="13.8" x14ac:dyDescent="0.25">
      <c r="A26" s="86" t="s">
        <v>130</v>
      </c>
      <c r="B26" s="321"/>
      <c r="C26" s="322"/>
      <c r="D26" s="322"/>
      <c r="E26" s="322"/>
      <c r="F26" s="322"/>
      <c r="G26" s="322"/>
      <c r="H26" s="323"/>
      <c r="I26" s="319"/>
      <c r="J26" s="319"/>
      <c r="K26" s="319"/>
      <c r="L26" s="319"/>
      <c r="M26" s="319"/>
      <c r="N26" s="319"/>
    </row>
    <row r="27" spans="1:14" ht="32.25" customHeight="1" x14ac:dyDescent="0.25">
      <c r="A27" s="316" t="s">
        <v>212</v>
      </c>
      <c r="B27" s="317"/>
      <c r="C27" s="317"/>
      <c r="D27" s="317"/>
      <c r="E27" s="317"/>
      <c r="F27" s="317"/>
      <c r="G27" s="317"/>
      <c r="H27" s="317"/>
      <c r="I27" s="317"/>
      <c r="J27" s="317"/>
      <c r="K27" s="317"/>
      <c r="L27" s="317"/>
      <c r="M27" s="317"/>
      <c r="N27" s="318"/>
    </row>
    <row r="28" spans="1:14" ht="12" customHeight="1" x14ac:dyDescent="0.25">
      <c r="A28" s="41"/>
      <c r="B28" s="9"/>
      <c r="C28" s="9"/>
      <c r="D28" s="9"/>
      <c r="E28" s="9"/>
      <c r="F28" s="9"/>
      <c r="G28" s="9"/>
      <c r="H28" s="9"/>
      <c r="I28" s="9"/>
      <c r="J28" s="9"/>
      <c r="K28" s="9"/>
      <c r="L28" s="9"/>
      <c r="M28" s="9"/>
      <c r="N28" s="42"/>
    </row>
    <row r="29" spans="1:14" ht="33" customHeight="1" x14ac:dyDescent="0.25">
      <c r="A29" s="324"/>
      <c r="B29" s="324"/>
      <c r="C29" s="324"/>
      <c r="D29" s="324"/>
      <c r="E29" s="324"/>
      <c r="F29" s="324"/>
      <c r="G29" s="325">
        <f>Kuludeklaratsioon_1!G29</f>
        <v>0</v>
      </c>
      <c r="H29" s="326"/>
      <c r="I29" s="326"/>
      <c r="J29" s="326"/>
      <c r="K29" s="326"/>
      <c r="L29" s="326"/>
      <c r="M29" s="326"/>
      <c r="N29" s="327"/>
    </row>
    <row r="30" spans="1:14" ht="15.75" customHeight="1" x14ac:dyDescent="0.25">
      <c r="A30" s="160" t="s">
        <v>174</v>
      </c>
      <c r="B30" s="160"/>
      <c r="C30" s="160"/>
      <c r="D30" s="160"/>
      <c r="E30" s="160"/>
      <c r="F30" s="160"/>
      <c r="G30" s="160" t="s">
        <v>175</v>
      </c>
      <c r="H30" s="160"/>
      <c r="I30" s="160"/>
      <c r="J30" s="160"/>
      <c r="K30" s="160"/>
      <c r="L30" s="160"/>
      <c r="M30" s="160"/>
      <c r="N30" s="160"/>
    </row>
    <row r="31" spans="1:14" ht="18" x14ac:dyDescent="0.25">
      <c r="A31" s="43"/>
      <c r="B31" s="37"/>
      <c r="C31" s="37"/>
      <c r="D31" s="37"/>
      <c r="E31" s="37"/>
      <c r="F31" s="37"/>
      <c r="G31" s="37"/>
      <c r="H31" s="37"/>
      <c r="I31" s="37"/>
      <c r="J31" s="37"/>
      <c r="K31" s="37"/>
      <c r="L31" s="37"/>
      <c r="M31" s="37"/>
      <c r="N31" s="44"/>
    </row>
    <row r="32" spans="1:14" ht="15.75" customHeight="1" x14ac:dyDescent="0.25">
      <c r="A32" s="315"/>
      <c r="B32" s="315"/>
      <c r="C32" s="315"/>
      <c r="D32" s="315"/>
      <c r="E32" s="315"/>
      <c r="F32" s="315"/>
      <c r="G32" s="8"/>
      <c r="H32" s="8"/>
      <c r="I32" s="8"/>
      <c r="J32" s="8"/>
      <c r="K32" s="8"/>
      <c r="L32" s="8"/>
      <c r="M32" s="8"/>
      <c r="N32" s="45"/>
    </row>
    <row r="33" spans="1:14" ht="12.75" customHeight="1" x14ac:dyDescent="0.25">
      <c r="A33" s="160" t="s">
        <v>131</v>
      </c>
      <c r="B33" s="160"/>
      <c r="C33" s="160"/>
      <c r="D33" s="160"/>
      <c r="E33" s="160"/>
      <c r="F33" s="160"/>
      <c r="G33" s="38"/>
      <c r="H33" s="38"/>
      <c r="I33" s="38"/>
      <c r="J33" s="38"/>
      <c r="K33" s="38"/>
      <c r="L33" s="38"/>
      <c r="M33" s="38"/>
      <c r="N33" s="46"/>
    </row>
    <row r="34" spans="1:14" x14ac:dyDescent="0.25">
      <c r="A34" s="47"/>
      <c r="B34" s="48"/>
      <c r="C34" s="48"/>
      <c r="D34" s="48"/>
      <c r="E34" s="48"/>
      <c r="F34" s="48"/>
      <c r="G34" s="48"/>
      <c r="H34" s="48"/>
      <c r="I34" s="48"/>
      <c r="J34" s="48"/>
      <c r="K34" s="48"/>
      <c r="L34" s="48"/>
      <c r="M34" s="48"/>
      <c r="N34" s="49"/>
    </row>
    <row r="35" spans="1:14" ht="15.6" x14ac:dyDescent="0.3">
      <c r="A35" s="1"/>
    </row>
    <row r="36" spans="1:14" x14ac:dyDescent="0.25">
      <c r="A36" s="15"/>
      <c r="B36" s="15"/>
      <c r="C36" s="15"/>
      <c r="D36" s="15"/>
    </row>
    <row r="37" spans="1:14" ht="27.75" customHeight="1" x14ac:dyDescent="0.25">
      <c r="A37" s="320" t="s">
        <v>176</v>
      </c>
      <c r="B37" s="320"/>
      <c r="C37" s="320"/>
      <c r="D37" s="320"/>
      <c r="E37" s="320"/>
      <c r="F37" s="320"/>
      <c r="G37" s="320"/>
      <c r="H37" s="320"/>
      <c r="I37" s="320"/>
      <c r="J37" s="320"/>
      <c r="K37" s="320"/>
      <c r="L37" s="320"/>
      <c r="M37" s="320"/>
      <c r="N37" s="320"/>
    </row>
  </sheetData>
  <mergeCells count="64">
    <mergeCell ref="A32:F32"/>
    <mergeCell ref="A33:F33"/>
    <mergeCell ref="A37:N37"/>
    <mergeCell ref="A29:F29"/>
    <mergeCell ref="G29:N29"/>
    <mergeCell ref="A30:F30"/>
    <mergeCell ref="G30:N30"/>
    <mergeCell ref="B26:H26"/>
    <mergeCell ref="I26:K26"/>
    <mergeCell ref="L26:N26"/>
    <mergeCell ref="A27:N27"/>
    <mergeCell ref="B24:H24"/>
    <mergeCell ref="I24:K24"/>
    <mergeCell ref="L24:N24"/>
    <mergeCell ref="B25:H25"/>
    <mergeCell ref="I25:K25"/>
    <mergeCell ref="L25:N25"/>
    <mergeCell ref="B22:H22"/>
    <mergeCell ref="I22:K22"/>
    <mergeCell ref="L22:N22"/>
    <mergeCell ref="B23:H23"/>
    <mergeCell ref="I23:K23"/>
    <mergeCell ref="L23:N23"/>
    <mergeCell ref="I20:K20"/>
    <mergeCell ref="L20:N20"/>
    <mergeCell ref="B21:H21"/>
    <mergeCell ref="I21:K21"/>
    <mergeCell ref="L21:N21"/>
    <mergeCell ref="B18:H18"/>
    <mergeCell ref="I18:K18"/>
    <mergeCell ref="L18:N18"/>
    <mergeCell ref="B19:H19"/>
    <mergeCell ref="I19:K19"/>
    <mergeCell ref="L19:N19"/>
    <mergeCell ref="B16:H16"/>
    <mergeCell ref="I16:K16"/>
    <mergeCell ref="L16:N16"/>
    <mergeCell ref="B17:H17"/>
    <mergeCell ref="I17:K17"/>
    <mergeCell ref="L17:N17"/>
    <mergeCell ref="A13:N13"/>
    <mergeCell ref="A9:B9"/>
    <mergeCell ref="C9:E9"/>
    <mergeCell ref="F9:N9"/>
    <mergeCell ref="B15:H15"/>
    <mergeCell ref="I15:K15"/>
    <mergeCell ref="L15:N15"/>
    <mergeCell ref="A10:N10"/>
    <mergeCell ref="A11:B11"/>
    <mergeCell ref="C11:N11"/>
    <mergeCell ref="A12:B12"/>
    <mergeCell ref="C12:N12"/>
    <mergeCell ref="A14:N14"/>
    <mergeCell ref="F1:N1"/>
    <mergeCell ref="A2:N2"/>
    <mergeCell ref="A3:B3"/>
    <mergeCell ref="C3:N3"/>
    <mergeCell ref="A8:N8"/>
    <mergeCell ref="A4:F4"/>
    <mergeCell ref="A5:B5"/>
    <mergeCell ref="A6:N6"/>
    <mergeCell ref="A7:C7"/>
    <mergeCell ref="D7:F7"/>
    <mergeCell ref="G7:N7"/>
  </mergeCells>
  <phoneticPr fontId="10"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670560</xdr:colOff>
                    <xdr:row>10</xdr:row>
                    <xdr:rowOff>7620</xdr:rowOff>
                  </from>
                  <to>
                    <xdr:col>2</xdr:col>
                    <xdr:colOff>0</xdr:colOff>
                    <xdr:row>10</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655320</xdr:colOff>
                    <xdr:row>11</xdr:row>
                    <xdr:rowOff>0</xdr:rowOff>
                  </from>
                  <to>
                    <xdr:col>1</xdr:col>
                    <xdr:colOff>960120</xdr:colOff>
                    <xdr:row>11</xdr:row>
                    <xdr:rowOff>220980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workbookViewId="0">
      <selection activeCell="A10" sqref="A10:N10"/>
    </sheetView>
  </sheetViews>
  <sheetFormatPr defaultRowHeight="13.2" x14ac:dyDescent="0.25"/>
  <cols>
    <col min="1" max="1" width="4.6640625" customWidth="1"/>
    <col min="2" max="2" width="14.5546875" customWidth="1"/>
    <col min="3" max="14" width="5.6640625" customWidth="1"/>
    <col min="15" max="15" width="1.88671875" customWidth="1"/>
    <col min="16" max="16" width="14" customWidth="1"/>
    <col min="17" max="18" width="15.5546875" customWidth="1"/>
  </cols>
  <sheetData>
    <row r="1" spans="1:18" ht="66" customHeight="1" x14ac:dyDescent="0.25">
      <c r="A1" s="105"/>
      <c r="B1" s="105"/>
      <c r="C1" s="105"/>
      <c r="D1" s="105"/>
      <c r="E1" s="105"/>
      <c r="F1" s="309" t="s">
        <v>228</v>
      </c>
      <c r="G1" s="309"/>
      <c r="H1" s="309"/>
      <c r="I1" s="309"/>
      <c r="J1" s="309"/>
      <c r="K1" s="309"/>
      <c r="L1" s="309"/>
      <c r="M1" s="309"/>
      <c r="N1" s="309"/>
    </row>
    <row r="2" spans="1:18" ht="46.5" customHeight="1" x14ac:dyDescent="0.3">
      <c r="A2" s="313" t="s">
        <v>179</v>
      </c>
      <c r="B2" s="314"/>
      <c r="C2" s="314"/>
      <c r="D2" s="314"/>
      <c r="E2" s="314"/>
      <c r="F2" s="314"/>
      <c r="G2" s="314"/>
      <c r="H2" s="314"/>
      <c r="I2" s="314"/>
      <c r="J2" s="314"/>
      <c r="K2" s="314"/>
      <c r="L2" s="314"/>
      <c r="M2" s="314"/>
      <c r="N2" s="314"/>
      <c r="P2" s="123"/>
      <c r="Q2" s="124" t="s">
        <v>293</v>
      </c>
      <c r="R2" s="124" t="s">
        <v>295</v>
      </c>
    </row>
    <row r="3" spans="1:18" ht="21" customHeight="1" x14ac:dyDescent="0.25">
      <c r="A3" s="307" t="s">
        <v>0</v>
      </c>
      <c r="B3" s="307"/>
      <c r="C3" s="347">
        <f>Avaldus!D4</f>
        <v>0</v>
      </c>
      <c r="D3" s="347"/>
      <c r="E3" s="347"/>
      <c r="F3" s="347"/>
      <c r="G3" s="347"/>
      <c r="H3" s="347"/>
      <c r="I3" s="347"/>
      <c r="J3" s="347"/>
      <c r="K3" s="347"/>
      <c r="L3" s="347"/>
      <c r="M3" s="347"/>
      <c r="N3" s="347"/>
      <c r="P3" s="123" t="s">
        <v>294</v>
      </c>
      <c r="Q3" s="125">
        <f>Kuludeklaratsioon_1!C9</f>
        <v>0</v>
      </c>
      <c r="R3" s="125">
        <f>Q3</f>
        <v>0</v>
      </c>
    </row>
    <row r="4" spans="1:18" ht="15" customHeight="1" x14ac:dyDescent="0.25">
      <c r="A4" s="307" t="s">
        <v>121</v>
      </c>
      <c r="B4" s="307"/>
      <c r="C4" s="307"/>
      <c r="D4" s="307"/>
      <c r="E4" s="307"/>
      <c r="F4" s="307"/>
      <c r="G4" s="28">
        <f>Avaldus!G5</f>
        <v>0</v>
      </c>
      <c r="H4" s="28">
        <f>Avaldus!H5</f>
        <v>0</v>
      </c>
      <c r="I4" s="28">
        <f>Avaldus!I5</f>
        <v>0</v>
      </c>
      <c r="J4" s="28">
        <f>Avaldus!J5</f>
        <v>0</v>
      </c>
      <c r="K4" s="28">
        <f>Avaldus!K5</f>
        <v>0</v>
      </c>
      <c r="L4" s="28">
        <f>Avaldus!L5</f>
        <v>0</v>
      </c>
      <c r="M4" s="28">
        <f>Avaldus!M5</f>
        <v>0</v>
      </c>
      <c r="N4" s="28">
        <f>Avaldus!N5</f>
        <v>0</v>
      </c>
      <c r="P4" s="123" t="s">
        <v>296</v>
      </c>
      <c r="Q4" s="125">
        <f>Kuludeklaratsioon_2!C9</f>
        <v>0</v>
      </c>
      <c r="R4" s="125">
        <f>Q4+R3</f>
        <v>0</v>
      </c>
    </row>
    <row r="5" spans="1:18" ht="17.25" customHeight="1" x14ac:dyDescent="0.25">
      <c r="A5" s="316" t="s">
        <v>173</v>
      </c>
      <c r="B5" s="317"/>
      <c r="C5" s="129">
        <f>Kuludeklaratsioon_1!C5</f>
        <v>0</v>
      </c>
      <c r="D5" s="129">
        <f>Kuludeklaratsioon_1!D5</f>
        <v>0</v>
      </c>
      <c r="E5" s="129">
        <f>Kuludeklaratsioon_1!E5</f>
        <v>0</v>
      </c>
      <c r="F5" s="129">
        <f>Kuludeklaratsioon_1!F5</f>
        <v>0</v>
      </c>
      <c r="G5" s="129">
        <f>Kuludeklaratsioon_1!G5</f>
        <v>0</v>
      </c>
      <c r="H5" s="129">
        <f>Kuludeklaratsioon_1!H5</f>
        <v>0</v>
      </c>
      <c r="I5" s="129">
        <f>Kuludeklaratsioon_1!I5</f>
        <v>0</v>
      </c>
      <c r="J5" s="129">
        <f>Kuludeklaratsioon_1!J5</f>
        <v>0</v>
      </c>
      <c r="K5" s="129">
        <f>Kuludeklaratsioon_1!K5</f>
        <v>0</v>
      </c>
      <c r="L5" s="129">
        <f>Kuludeklaratsioon_1!L5</f>
        <v>0</v>
      </c>
      <c r="M5" s="129">
        <f>Kuludeklaratsioon_1!M5</f>
        <v>0</v>
      </c>
      <c r="N5" s="129">
        <f>Kuludeklaratsioon_1!N5</f>
        <v>0</v>
      </c>
      <c r="P5" s="123" t="s">
        <v>297</v>
      </c>
      <c r="Q5" s="125">
        <f>Kuludeklaratsioon_3!C9</f>
        <v>0</v>
      </c>
      <c r="R5" s="125">
        <f>Q5+R4</f>
        <v>0</v>
      </c>
    </row>
    <row r="6" spans="1:18" s="39" customFormat="1" ht="11.25" customHeight="1" x14ac:dyDescent="0.25">
      <c r="A6" s="348"/>
      <c r="B6" s="345"/>
      <c r="C6" s="345"/>
      <c r="D6" s="345"/>
      <c r="E6" s="345"/>
      <c r="F6" s="345"/>
      <c r="G6" s="345"/>
      <c r="H6" s="345"/>
      <c r="I6" s="345"/>
      <c r="J6" s="345"/>
      <c r="K6" s="345"/>
      <c r="L6" s="345"/>
      <c r="M6" s="345"/>
      <c r="N6" s="346"/>
      <c r="P6" s="123" t="s">
        <v>298</v>
      </c>
      <c r="Q6" s="126">
        <f>Kuludeklaratsioon_4!C9</f>
        <v>0</v>
      </c>
      <c r="R6" s="125">
        <f>Q6+R5</f>
        <v>0</v>
      </c>
    </row>
    <row r="7" spans="1:18" ht="15" customHeight="1" x14ac:dyDescent="0.25">
      <c r="A7" s="334" t="s">
        <v>208</v>
      </c>
      <c r="B7" s="330"/>
      <c r="C7" s="330"/>
      <c r="D7" s="344" t="s">
        <v>290</v>
      </c>
      <c r="E7" s="344"/>
      <c r="F7" s="344"/>
      <c r="G7" s="345" t="s">
        <v>209</v>
      </c>
      <c r="H7" s="345"/>
      <c r="I7" s="345"/>
      <c r="J7" s="345"/>
      <c r="K7" s="345"/>
      <c r="L7" s="345"/>
      <c r="M7" s="345"/>
      <c r="N7" s="346"/>
      <c r="P7" s="127" t="s">
        <v>22</v>
      </c>
      <c r="Q7" s="128">
        <f>SUM(Q3:Q6)</f>
        <v>0</v>
      </c>
      <c r="R7" s="128">
        <f>R6</f>
        <v>0</v>
      </c>
    </row>
    <row r="8" spans="1:18" ht="7.5" customHeight="1" x14ac:dyDescent="0.25">
      <c r="A8" s="331"/>
      <c r="B8" s="332"/>
      <c r="C8" s="332"/>
      <c r="D8" s="332"/>
      <c r="E8" s="332"/>
      <c r="F8" s="332"/>
      <c r="G8" s="332"/>
      <c r="H8" s="332"/>
      <c r="I8" s="332"/>
      <c r="J8" s="332"/>
      <c r="K8" s="332"/>
      <c r="L8" s="332"/>
      <c r="M8" s="332"/>
      <c r="N8" s="333"/>
      <c r="P8" s="14"/>
      <c r="Q8" s="14"/>
      <c r="R8" s="14"/>
    </row>
    <row r="9" spans="1:18" ht="15" customHeight="1" x14ac:dyDescent="0.25">
      <c r="A9" s="334" t="s">
        <v>210</v>
      </c>
      <c r="B9" s="330"/>
      <c r="C9" s="335">
        <v>0</v>
      </c>
      <c r="D9" s="335"/>
      <c r="E9" s="335"/>
      <c r="F9" s="330" t="s">
        <v>211</v>
      </c>
      <c r="G9" s="330"/>
      <c r="H9" s="330"/>
      <c r="I9" s="330"/>
      <c r="J9" s="330"/>
      <c r="K9" s="330"/>
      <c r="L9" s="330"/>
      <c r="M9" s="330"/>
      <c r="N9" s="336"/>
      <c r="R9" s="122"/>
    </row>
    <row r="10" spans="1:18" ht="7.5" customHeight="1" x14ac:dyDescent="0.25">
      <c r="A10" s="331"/>
      <c r="B10" s="332"/>
      <c r="C10" s="332"/>
      <c r="D10" s="332"/>
      <c r="E10" s="332"/>
      <c r="F10" s="332"/>
      <c r="G10" s="332"/>
      <c r="H10" s="332"/>
      <c r="I10" s="332"/>
      <c r="J10" s="332"/>
      <c r="K10" s="332"/>
      <c r="L10" s="332"/>
      <c r="M10" s="332"/>
      <c r="N10" s="333"/>
      <c r="P10" s="14"/>
      <c r="Q10" s="14"/>
      <c r="R10" s="14"/>
    </row>
    <row r="11" spans="1:18" ht="26.25" customHeight="1" x14ac:dyDescent="0.25">
      <c r="A11" s="337"/>
      <c r="B11" s="338"/>
      <c r="C11" s="330" t="s">
        <v>122</v>
      </c>
      <c r="D11" s="330"/>
      <c r="E11" s="330"/>
      <c r="F11" s="330"/>
      <c r="G11" s="330"/>
      <c r="H11" s="330"/>
      <c r="I11" s="330"/>
      <c r="J11" s="330"/>
      <c r="K11" s="330"/>
      <c r="L11" s="330"/>
      <c r="M11" s="330"/>
      <c r="N11" s="336"/>
    </row>
    <row r="12" spans="1:18" s="14" customFormat="1" ht="21" customHeight="1" x14ac:dyDescent="0.25">
      <c r="A12" s="337"/>
      <c r="B12" s="338"/>
      <c r="C12" s="342" t="s">
        <v>123</v>
      </c>
      <c r="D12" s="342"/>
      <c r="E12" s="342"/>
      <c r="F12" s="342"/>
      <c r="G12" s="342"/>
      <c r="H12" s="342"/>
      <c r="I12" s="342"/>
      <c r="J12" s="342"/>
      <c r="K12" s="342"/>
      <c r="L12" s="342"/>
      <c r="M12" s="342"/>
      <c r="N12" s="343"/>
    </row>
    <row r="13" spans="1:18" s="14" customFormat="1" ht="9" customHeight="1" x14ac:dyDescent="0.25">
      <c r="A13" s="339"/>
      <c r="B13" s="340"/>
      <c r="C13" s="340"/>
      <c r="D13" s="340"/>
      <c r="E13" s="340"/>
      <c r="F13" s="340"/>
      <c r="G13" s="340"/>
      <c r="H13" s="340"/>
      <c r="I13" s="340"/>
      <c r="J13" s="340"/>
      <c r="K13" s="340"/>
      <c r="L13" s="340"/>
      <c r="M13" s="340"/>
      <c r="N13" s="341"/>
    </row>
    <row r="14" spans="1:18" ht="17.25" customHeight="1" x14ac:dyDescent="0.25">
      <c r="A14" s="316" t="s">
        <v>124</v>
      </c>
      <c r="B14" s="317"/>
      <c r="C14" s="317"/>
      <c r="D14" s="317"/>
      <c r="E14" s="317"/>
      <c r="F14" s="317"/>
      <c r="G14" s="317"/>
      <c r="H14" s="317"/>
      <c r="I14" s="317"/>
      <c r="J14" s="317"/>
      <c r="K14" s="317"/>
      <c r="L14" s="317"/>
      <c r="M14" s="317"/>
      <c r="N14" s="318"/>
    </row>
    <row r="15" spans="1:18" ht="32.25" customHeight="1" x14ac:dyDescent="0.25">
      <c r="A15" s="40" t="s">
        <v>125</v>
      </c>
      <c r="B15" s="328" t="s">
        <v>126</v>
      </c>
      <c r="C15" s="329"/>
      <c r="D15" s="329"/>
      <c r="E15" s="329"/>
      <c r="F15" s="329"/>
      <c r="G15" s="329"/>
      <c r="H15" s="353"/>
      <c r="I15" s="354" t="s">
        <v>127</v>
      </c>
      <c r="J15" s="355"/>
      <c r="K15" s="356"/>
      <c r="L15" s="354" t="s">
        <v>128</v>
      </c>
      <c r="M15" s="355"/>
      <c r="N15" s="357"/>
    </row>
    <row r="16" spans="1:18" ht="15" customHeight="1" x14ac:dyDescent="0.25">
      <c r="A16" s="86" t="s">
        <v>55</v>
      </c>
      <c r="B16" s="321" t="s">
        <v>129</v>
      </c>
      <c r="C16" s="322"/>
      <c r="D16" s="322"/>
      <c r="E16" s="322"/>
      <c r="F16" s="322"/>
      <c r="G16" s="322"/>
      <c r="H16" s="322"/>
      <c r="I16" s="319"/>
      <c r="J16" s="319"/>
      <c r="K16" s="319"/>
      <c r="L16" s="319"/>
      <c r="M16" s="319"/>
      <c r="N16" s="319"/>
    </row>
    <row r="17" spans="1:14" s="87" customFormat="1" ht="13.8" x14ac:dyDescent="0.25">
      <c r="A17" s="86" t="s">
        <v>59</v>
      </c>
      <c r="B17" s="321"/>
      <c r="C17" s="322"/>
      <c r="D17" s="322"/>
      <c r="E17" s="322"/>
      <c r="F17" s="322"/>
      <c r="G17" s="322"/>
      <c r="H17" s="323"/>
      <c r="I17" s="319"/>
      <c r="J17" s="319"/>
      <c r="K17" s="319"/>
      <c r="L17" s="319"/>
      <c r="M17" s="319"/>
      <c r="N17" s="319"/>
    </row>
    <row r="18" spans="1:14" s="87" customFormat="1" ht="13.8" x14ac:dyDescent="0.25">
      <c r="A18" s="86" t="s">
        <v>63</v>
      </c>
      <c r="B18" s="321"/>
      <c r="C18" s="322"/>
      <c r="D18" s="322"/>
      <c r="E18" s="322"/>
      <c r="F18" s="322"/>
      <c r="G18" s="322"/>
      <c r="H18" s="323"/>
      <c r="I18" s="319"/>
      <c r="J18" s="319"/>
      <c r="K18" s="319"/>
      <c r="L18" s="319"/>
      <c r="M18" s="319"/>
      <c r="N18" s="319"/>
    </row>
    <row r="19" spans="1:14" s="87" customFormat="1" ht="13.8" x14ac:dyDescent="0.25">
      <c r="A19" s="86" t="s">
        <v>66</v>
      </c>
      <c r="B19" s="321"/>
      <c r="C19" s="322"/>
      <c r="D19" s="322"/>
      <c r="E19" s="322"/>
      <c r="F19" s="322"/>
      <c r="G19" s="322"/>
      <c r="H19" s="323"/>
      <c r="I19" s="319"/>
      <c r="J19" s="319"/>
      <c r="K19" s="319"/>
      <c r="L19" s="319"/>
      <c r="M19" s="319"/>
      <c r="N19" s="319"/>
    </row>
    <row r="20" spans="1:14" s="87" customFormat="1" ht="13.8" x14ac:dyDescent="0.25">
      <c r="A20" s="86" t="s">
        <v>70</v>
      </c>
      <c r="B20" s="83"/>
      <c r="C20" s="84"/>
      <c r="D20" s="84"/>
      <c r="E20" s="84"/>
      <c r="F20" s="84"/>
      <c r="G20" s="84"/>
      <c r="H20" s="85"/>
      <c r="I20" s="358"/>
      <c r="J20" s="359"/>
      <c r="K20" s="360"/>
      <c r="L20" s="361"/>
      <c r="M20" s="359"/>
      <c r="N20" s="360"/>
    </row>
    <row r="21" spans="1:14" s="87" customFormat="1" ht="13.8" x14ac:dyDescent="0.25">
      <c r="A21" s="86" t="s">
        <v>73</v>
      </c>
      <c r="B21" s="321"/>
      <c r="C21" s="322"/>
      <c r="D21" s="322"/>
      <c r="E21" s="322"/>
      <c r="F21" s="322"/>
      <c r="G21" s="322"/>
      <c r="H21" s="323"/>
      <c r="I21" s="319"/>
      <c r="J21" s="319"/>
      <c r="K21" s="319"/>
      <c r="L21" s="319"/>
      <c r="M21" s="319"/>
      <c r="N21" s="319"/>
    </row>
    <row r="22" spans="1:14" s="87" customFormat="1" ht="13.8" x14ac:dyDescent="0.25">
      <c r="A22" s="86" t="s">
        <v>77</v>
      </c>
      <c r="B22" s="321"/>
      <c r="C22" s="322"/>
      <c r="D22" s="322"/>
      <c r="E22" s="322"/>
      <c r="F22" s="322"/>
      <c r="G22" s="322"/>
      <c r="H22" s="323"/>
      <c r="I22" s="319"/>
      <c r="J22" s="319"/>
      <c r="K22" s="319"/>
      <c r="L22" s="319"/>
      <c r="M22" s="319"/>
      <c r="N22" s="319"/>
    </row>
    <row r="23" spans="1:14" s="87" customFormat="1" ht="13.8" x14ac:dyDescent="0.25">
      <c r="A23" s="86" t="s">
        <v>81</v>
      </c>
      <c r="B23" s="321"/>
      <c r="C23" s="322"/>
      <c r="D23" s="322"/>
      <c r="E23" s="322"/>
      <c r="F23" s="322"/>
      <c r="G23" s="322"/>
      <c r="H23" s="323"/>
      <c r="I23" s="319"/>
      <c r="J23" s="319"/>
      <c r="K23" s="319"/>
      <c r="L23" s="319"/>
      <c r="M23" s="319"/>
      <c r="N23" s="319"/>
    </row>
    <row r="24" spans="1:14" s="87" customFormat="1" ht="13.8" x14ac:dyDescent="0.25">
      <c r="A24" s="86" t="s">
        <v>85</v>
      </c>
      <c r="B24" s="321"/>
      <c r="C24" s="322"/>
      <c r="D24" s="322"/>
      <c r="E24" s="322"/>
      <c r="F24" s="322"/>
      <c r="G24" s="322"/>
      <c r="H24" s="323"/>
      <c r="I24" s="319"/>
      <c r="J24" s="319"/>
      <c r="K24" s="319"/>
      <c r="L24" s="319"/>
      <c r="M24" s="319"/>
      <c r="N24" s="319"/>
    </row>
    <row r="25" spans="1:14" s="87" customFormat="1" ht="13.8" x14ac:dyDescent="0.25">
      <c r="A25" s="86" t="s">
        <v>89</v>
      </c>
      <c r="B25" s="321"/>
      <c r="C25" s="322"/>
      <c r="D25" s="322"/>
      <c r="E25" s="322"/>
      <c r="F25" s="322"/>
      <c r="G25" s="322"/>
      <c r="H25" s="323"/>
      <c r="I25" s="319"/>
      <c r="J25" s="319"/>
      <c r="K25" s="319"/>
      <c r="L25" s="319"/>
      <c r="M25" s="319"/>
      <c r="N25" s="319"/>
    </row>
    <row r="26" spans="1:14" s="87" customFormat="1" ht="13.8" x14ac:dyDescent="0.25">
      <c r="A26" s="86" t="s">
        <v>130</v>
      </c>
      <c r="B26" s="321"/>
      <c r="C26" s="322"/>
      <c r="D26" s="322"/>
      <c r="E26" s="322"/>
      <c r="F26" s="322"/>
      <c r="G26" s="322"/>
      <c r="H26" s="323"/>
      <c r="I26" s="319"/>
      <c r="J26" s="319"/>
      <c r="K26" s="319"/>
      <c r="L26" s="319"/>
      <c r="M26" s="319"/>
      <c r="N26" s="319"/>
    </row>
    <row r="27" spans="1:14" ht="32.25" customHeight="1" x14ac:dyDescent="0.25">
      <c r="A27" s="316" t="s">
        <v>212</v>
      </c>
      <c r="B27" s="317"/>
      <c r="C27" s="317"/>
      <c r="D27" s="317"/>
      <c r="E27" s="317"/>
      <c r="F27" s="317"/>
      <c r="G27" s="317"/>
      <c r="H27" s="317"/>
      <c r="I27" s="317"/>
      <c r="J27" s="317"/>
      <c r="K27" s="317"/>
      <c r="L27" s="317"/>
      <c r="M27" s="317"/>
      <c r="N27" s="318"/>
    </row>
    <row r="28" spans="1:14" ht="12" customHeight="1" x14ac:dyDescent="0.25">
      <c r="A28" s="41"/>
      <c r="B28" s="9"/>
      <c r="C28" s="9"/>
      <c r="D28" s="9"/>
      <c r="E28" s="9"/>
      <c r="F28" s="9"/>
      <c r="G28" s="9"/>
      <c r="H28" s="9"/>
      <c r="I28" s="9"/>
      <c r="J28" s="9"/>
      <c r="K28" s="9"/>
      <c r="L28" s="9"/>
      <c r="M28" s="9"/>
      <c r="N28" s="42"/>
    </row>
    <row r="29" spans="1:14" ht="33" customHeight="1" x14ac:dyDescent="0.25">
      <c r="A29" s="324"/>
      <c r="B29" s="324"/>
      <c r="C29" s="324"/>
      <c r="D29" s="324"/>
      <c r="E29" s="324"/>
      <c r="F29" s="324"/>
      <c r="G29" s="325">
        <f>Kuludeklaratsioon_1!G29</f>
        <v>0</v>
      </c>
      <c r="H29" s="326"/>
      <c r="I29" s="326"/>
      <c r="J29" s="326"/>
      <c r="K29" s="326"/>
      <c r="L29" s="326"/>
      <c r="M29" s="326"/>
      <c r="N29" s="327"/>
    </row>
    <row r="30" spans="1:14" ht="15.75" customHeight="1" x14ac:dyDescent="0.25">
      <c r="A30" s="160" t="s">
        <v>174</v>
      </c>
      <c r="B30" s="160"/>
      <c r="C30" s="160"/>
      <c r="D30" s="160"/>
      <c r="E30" s="160"/>
      <c r="F30" s="160"/>
      <c r="G30" s="160" t="s">
        <v>175</v>
      </c>
      <c r="H30" s="160"/>
      <c r="I30" s="160"/>
      <c r="J30" s="160"/>
      <c r="K30" s="160"/>
      <c r="L30" s="160"/>
      <c r="M30" s="160"/>
      <c r="N30" s="160"/>
    </row>
    <row r="31" spans="1:14" ht="18" x14ac:dyDescent="0.25">
      <c r="A31" s="43"/>
      <c r="B31" s="37"/>
      <c r="C31" s="37"/>
      <c r="D31" s="37"/>
      <c r="E31" s="37"/>
      <c r="F31" s="37"/>
      <c r="G31" s="37"/>
      <c r="H31" s="37"/>
      <c r="I31" s="37"/>
      <c r="J31" s="37"/>
      <c r="K31" s="37"/>
      <c r="L31" s="37"/>
      <c r="M31" s="37"/>
      <c r="N31" s="44"/>
    </row>
    <row r="32" spans="1:14" ht="15.75" customHeight="1" x14ac:dyDescent="0.25">
      <c r="A32" s="315"/>
      <c r="B32" s="315"/>
      <c r="C32" s="315"/>
      <c r="D32" s="315"/>
      <c r="E32" s="315"/>
      <c r="F32" s="315"/>
      <c r="G32" s="8"/>
      <c r="H32" s="8"/>
      <c r="I32" s="8"/>
      <c r="J32" s="8"/>
      <c r="K32" s="8"/>
      <c r="L32" s="8"/>
      <c r="M32" s="8"/>
      <c r="N32" s="45"/>
    </row>
    <row r="33" spans="1:14" ht="12.75" customHeight="1" x14ac:dyDescent="0.25">
      <c r="A33" s="160" t="s">
        <v>131</v>
      </c>
      <c r="B33" s="160"/>
      <c r="C33" s="160"/>
      <c r="D33" s="160"/>
      <c r="E33" s="160"/>
      <c r="F33" s="160"/>
      <c r="G33" s="38"/>
      <c r="H33" s="38"/>
      <c r="I33" s="38"/>
      <c r="J33" s="38"/>
      <c r="K33" s="38"/>
      <c r="L33" s="38"/>
      <c r="M33" s="38"/>
      <c r="N33" s="46"/>
    </row>
    <row r="34" spans="1:14" x14ac:dyDescent="0.25">
      <c r="A34" s="47"/>
      <c r="B34" s="48"/>
      <c r="C34" s="48"/>
      <c r="D34" s="48"/>
      <c r="E34" s="48"/>
      <c r="F34" s="48"/>
      <c r="G34" s="48"/>
      <c r="H34" s="48"/>
      <c r="I34" s="48"/>
      <c r="J34" s="48"/>
      <c r="K34" s="48"/>
      <c r="L34" s="48"/>
      <c r="M34" s="48"/>
      <c r="N34" s="49"/>
    </row>
    <row r="35" spans="1:14" ht="15.6" x14ac:dyDescent="0.3">
      <c r="A35" s="1"/>
    </row>
    <row r="36" spans="1:14" x14ac:dyDescent="0.25">
      <c r="A36" s="15"/>
      <c r="B36" s="15"/>
      <c r="C36" s="15"/>
      <c r="D36" s="15"/>
    </row>
    <row r="37" spans="1:14" ht="27.75" customHeight="1" x14ac:dyDescent="0.25">
      <c r="A37" s="320" t="s">
        <v>176</v>
      </c>
      <c r="B37" s="320"/>
      <c r="C37" s="320"/>
      <c r="D37" s="320"/>
      <c r="E37" s="320"/>
      <c r="F37" s="320"/>
      <c r="G37" s="320"/>
      <c r="H37" s="320"/>
      <c r="I37" s="320"/>
      <c r="J37" s="320"/>
      <c r="K37" s="320"/>
      <c r="L37" s="320"/>
      <c r="M37" s="320"/>
      <c r="N37" s="320"/>
    </row>
  </sheetData>
  <mergeCells count="64">
    <mergeCell ref="A32:F32"/>
    <mergeCell ref="A33:F33"/>
    <mergeCell ref="A37:N37"/>
    <mergeCell ref="A29:F29"/>
    <mergeCell ref="G29:N29"/>
    <mergeCell ref="A30:F30"/>
    <mergeCell ref="G30:N30"/>
    <mergeCell ref="B26:H26"/>
    <mergeCell ref="I26:K26"/>
    <mergeCell ref="L26:N26"/>
    <mergeCell ref="A27:N27"/>
    <mergeCell ref="B24:H24"/>
    <mergeCell ref="I24:K24"/>
    <mergeCell ref="L24:N24"/>
    <mergeCell ref="B25:H25"/>
    <mergeCell ref="I25:K25"/>
    <mergeCell ref="L25:N25"/>
    <mergeCell ref="B22:H22"/>
    <mergeCell ref="I22:K22"/>
    <mergeCell ref="L22:N22"/>
    <mergeCell ref="B23:H23"/>
    <mergeCell ref="I23:K23"/>
    <mergeCell ref="L23:N23"/>
    <mergeCell ref="I20:K20"/>
    <mergeCell ref="L20:N20"/>
    <mergeCell ref="B21:H21"/>
    <mergeCell ref="I21:K21"/>
    <mergeCell ref="L21:N21"/>
    <mergeCell ref="B18:H18"/>
    <mergeCell ref="I18:K18"/>
    <mergeCell ref="L18:N18"/>
    <mergeCell ref="B19:H19"/>
    <mergeCell ref="I19:K19"/>
    <mergeCell ref="L19:N19"/>
    <mergeCell ref="B16:H16"/>
    <mergeCell ref="I16:K16"/>
    <mergeCell ref="L16:N16"/>
    <mergeCell ref="B17:H17"/>
    <mergeCell ref="I17:K17"/>
    <mergeCell ref="L17:N17"/>
    <mergeCell ref="A13:N13"/>
    <mergeCell ref="A9:B9"/>
    <mergeCell ref="C9:E9"/>
    <mergeCell ref="F9:N9"/>
    <mergeCell ref="B15:H15"/>
    <mergeCell ref="I15:K15"/>
    <mergeCell ref="L15:N15"/>
    <mergeCell ref="A10:N10"/>
    <mergeCell ref="A11:B11"/>
    <mergeCell ref="C11:N11"/>
    <mergeCell ref="A12:B12"/>
    <mergeCell ref="C12:N12"/>
    <mergeCell ref="A14:N14"/>
    <mergeCell ref="F1:N1"/>
    <mergeCell ref="A2:N2"/>
    <mergeCell ref="A3:B3"/>
    <mergeCell ref="C3:N3"/>
    <mergeCell ref="A8:N8"/>
    <mergeCell ref="A4:F4"/>
    <mergeCell ref="A5:B5"/>
    <mergeCell ref="A6:N6"/>
    <mergeCell ref="A7:C7"/>
    <mergeCell ref="D7:F7"/>
    <mergeCell ref="G7:N7"/>
  </mergeCells>
  <phoneticPr fontId="10"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670560</xdr:colOff>
                    <xdr:row>10</xdr:row>
                    <xdr:rowOff>7620</xdr:rowOff>
                  </from>
                  <to>
                    <xdr:col>2</xdr:col>
                    <xdr:colOff>0</xdr:colOff>
                    <xdr:row>10</xdr:row>
                    <xdr:rowOff>228600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655320</xdr:colOff>
                    <xdr:row>11</xdr:row>
                    <xdr:rowOff>0</xdr:rowOff>
                  </from>
                  <to>
                    <xdr:col>1</xdr:col>
                    <xdr:colOff>960120</xdr:colOff>
                    <xdr:row>11</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26</vt:i4>
      </vt:variant>
    </vt:vector>
  </HeadingPairs>
  <TitlesOfParts>
    <vt:vector size="32" baseType="lpstr">
      <vt:lpstr>Avaldus</vt:lpstr>
      <vt:lpstr>Hindepunktid</vt:lpstr>
      <vt:lpstr>Kuludeklaratsioon_1</vt:lpstr>
      <vt:lpstr>Kuludeklaratsioon_2</vt:lpstr>
      <vt:lpstr>Kuludeklaratsioon_3</vt:lpstr>
      <vt:lpstr>Kuludeklaratsioon_4</vt:lpstr>
      <vt:lpstr>Avaldus!_edn1</vt:lpstr>
      <vt:lpstr>Avaldus!_edn2</vt:lpstr>
      <vt:lpstr>Avaldus!_edn3</vt:lpstr>
      <vt:lpstr>Avaldus!_edn4</vt:lpstr>
      <vt:lpstr>Avaldus!_edn5</vt:lpstr>
      <vt:lpstr>Avaldus!_edn6</vt:lpstr>
      <vt:lpstr>Avaldus!_edn7</vt:lpstr>
      <vt:lpstr>Avaldus!_edn8</vt:lpstr>
      <vt:lpstr>Avaldus!_edn9</vt:lpstr>
      <vt:lpstr>Avaldus!_ednref1</vt:lpstr>
      <vt:lpstr>Avaldus!_ednref2</vt:lpstr>
      <vt:lpstr>Avaldus!_ednref3</vt:lpstr>
      <vt:lpstr>Avaldus!_ednref4</vt:lpstr>
      <vt:lpstr>Avaldus!_ednref5</vt:lpstr>
      <vt:lpstr>Avaldus!_ednref6</vt:lpstr>
      <vt:lpstr>Avaldus!_ednref7</vt:lpstr>
      <vt:lpstr>Avaldus!_ednref8</vt:lpstr>
      <vt:lpstr>Avaldus!_ednref9</vt:lpstr>
      <vt:lpstr>kakjgsgftyqryfe_proov</vt:lpstr>
      <vt:lpstr>Avaldus!Print_Area</vt:lpstr>
      <vt:lpstr>Hindepunktid!Print_Area</vt:lpstr>
      <vt:lpstr>Kuludeklaratsioon_1!Print_Area</vt:lpstr>
      <vt:lpstr>Kuludeklaratsioon_2!Print_Area</vt:lpstr>
      <vt:lpstr>Kuludeklaratsioon_3!Print_Area</vt:lpstr>
      <vt:lpstr>Kuludeklaratsioon_4!Print_Area</vt:lpstr>
      <vt:lpstr>Teravilja__õliseemnete_ja_valgurikaste_taimede_turustamise_valdkonnas_3</vt:lpstr>
    </vt:vector>
  </TitlesOfParts>
  <Company>Põllumajandusministeerium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Merle Saaliste</dc:creator>
  <cp:lastModifiedBy>Merle Saaliste</cp:lastModifiedBy>
  <cp:lastPrinted>2013-09-05T12:57:58Z</cp:lastPrinted>
  <dcterms:created xsi:type="dcterms:W3CDTF">2010-04-07T14:18:08Z</dcterms:created>
  <dcterms:modified xsi:type="dcterms:W3CDTF">2013-09-05T12:58:06Z</dcterms:modified>
</cp:coreProperties>
</file>